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rodziekan\Downloads\"/>
    </mc:Choice>
  </mc:AlternateContent>
  <bookViews>
    <workbookView xWindow="0" yWindow="0" windowWidth="23040" windowHeight="9372" tabRatio="723" firstSheet="1" activeTab="5"/>
  </bookViews>
  <sheets>
    <sheet name="kierunek skumulowane)" sheetId="4" state="hidden" r:id="rId1"/>
    <sheet name="kierunek I rok " sheetId="6" r:id="rId2"/>
    <sheet name="kierunek II rok " sheetId="7" r:id="rId3"/>
    <sheet name="kierunek III rok" sheetId="8" r:id="rId4"/>
    <sheet name="kierunek IV rok" sheetId="9" r:id="rId5"/>
    <sheet name="kierunek cykl kształcenia" sheetId="11" r:id="rId6"/>
  </sheets>
  <definedNames>
    <definedName name="_xlnm.Print_Area" localSheetId="5">'kierunek cykl kształcenia'!$A$1:$J$172</definedName>
    <definedName name="_xlnm.Print_Area" localSheetId="1">'kierunek I rok '!$A$1:$J$172</definedName>
    <definedName name="_xlnm.Print_Area" localSheetId="2">'kierunek II rok '!$A$1:$J$169</definedName>
    <definedName name="_xlnm.Print_Area" localSheetId="3">'kierunek III rok'!$A$1:$J$170</definedName>
    <definedName name="_xlnm.Print_Area" localSheetId="4">'kierunek IV rok'!$A$1:$J$163</definedName>
  </definedNames>
  <calcPr calcId="162913"/>
</workbook>
</file>

<file path=xl/calcChain.xml><?xml version="1.0" encoding="utf-8"?>
<calcChain xmlns="http://schemas.openxmlformats.org/spreadsheetml/2006/main">
  <c r="J15" i="11" l="1"/>
  <c r="J145" i="11" s="1"/>
  <c r="J41" i="11"/>
  <c r="I51" i="11"/>
  <c r="G51" i="11"/>
  <c r="J17" i="11"/>
  <c r="J125" i="7"/>
  <c r="J143" i="6"/>
  <c r="J127" i="6" l="1"/>
  <c r="B45" i="11" l="1"/>
  <c r="B46" i="11"/>
  <c r="B47" i="11"/>
  <c r="B48" i="11"/>
  <c r="B49" i="11"/>
  <c r="B50" i="11"/>
  <c r="B51" i="11"/>
  <c r="B52" i="11"/>
  <c r="B53" i="11"/>
  <c r="B44" i="11"/>
  <c r="J124" i="8" l="1"/>
  <c r="J122" i="8"/>
  <c r="J123" i="7"/>
  <c r="J121" i="7"/>
  <c r="J123" i="6"/>
  <c r="J121" i="6"/>
  <c r="G70" i="11" l="1"/>
  <c r="G69" i="11"/>
  <c r="G68" i="11"/>
  <c r="G66" i="11"/>
  <c r="E71" i="11"/>
  <c r="E70" i="11"/>
  <c r="E69" i="11"/>
  <c r="E68" i="11"/>
  <c r="E67" i="11"/>
  <c r="E66" i="11"/>
  <c r="E65" i="11"/>
  <c r="E64" i="11"/>
  <c r="E63" i="11"/>
  <c r="D71" i="11"/>
  <c r="D70" i="11"/>
  <c r="D69" i="11"/>
  <c r="D68" i="11"/>
  <c r="D66" i="11"/>
  <c r="D65" i="11"/>
  <c r="D64" i="11"/>
  <c r="D63" i="11"/>
  <c r="E62" i="11"/>
  <c r="D62" i="11"/>
  <c r="J130" i="8"/>
  <c r="J126" i="8"/>
  <c r="J67" i="8"/>
  <c r="I72" i="8"/>
  <c r="I71" i="8"/>
  <c r="I70" i="8"/>
  <c r="J70" i="8" s="1"/>
  <c r="I69" i="8"/>
  <c r="I68" i="8"/>
  <c r="I67" i="8"/>
  <c r="I66" i="8"/>
  <c r="I65" i="8"/>
  <c r="I64" i="8"/>
  <c r="I63" i="8"/>
  <c r="I62" i="8"/>
  <c r="F72" i="8"/>
  <c r="F71" i="8"/>
  <c r="J71" i="8" s="1"/>
  <c r="F70" i="8"/>
  <c r="F69" i="8"/>
  <c r="J69" i="8" s="1"/>
  <c r="F68" i="8"/>
  <c r="J68" i="8" s="1"/>
  <c r="F67" i="8"/>
  <c r="F66" i="8"/>
  <c r="J66" i="8" s="1"/>
  <c r="F65" i="8"/>
  <c r="F64" i="8"/>
  <c r="F63" i="8"/>
  <c r="F62" i="8"/>
  <c r="G51" i="8"/>
  <c r="G51" i="7"/>
  <c r="I50" i="8"/>
  <c r="I49" i="8"/>
  <c r="I47" i="8"/>
  <c r="I45" i="8"/>
  <c r="I44" i="8"/>
  <c r="I51" i="8" s="1"/>
  <c r="G72" i="7"/>
  <c r="I71" i="7"/>
  <c r="I70" i="7"/>
  <c r="I69" i="7"/>
  <c r="I68" i="7"/>
  <c r="I67" i="7"/>
  <c r="I66" i="7"/>
  <c r="I65" i="7"/>
  <c r="I64" i="7"/>
  <c r="I63" i="7"/>
  <c r="I62" i="7"/>
  <c r="D72" i="7"/>
  <c r="F71" i="7"/>
  <c r="F70" i="7"/>
  <c r="F69" i="7"/>
  <c r="J69" i="7" s="1"/>
  <c r="F68" i="7"/>
  <c r="J68" i="7" s="1"/>
  <c r="F67" i="7"/>
  <c r="J67" i="7" s="1"/>
  <c r="F66" i="7"/>
  <c r="J66" i="7" s="1"/>
  <c r="F65" i="7"/>
  <c r="F64" i="7"/>
  <c r="F63" i="7"/>
  <c r="F62" i="7"/>
  <c r="I72" i="7" l="1"/>
  <c r="J70" i="7"/>
  <c r="F72" i="7"/>
  <c r="J125" i="6"/>
  <c r="J71" i="6" l="1"/>
  <c r="I71" i="6"/>
  <c r="I70" i="6"/>
  <c r="I69" i="6"/>
  <c r="I69" i="11" s="1"/>
  <c r="I68" i="6"/>
  <c r="I68" i="11" s="1"/>
  <c r="I67" i="6"/>
  <c r="I66" i="6"/>
  <c r="I65" i="6"/>
  <c r="I64" i="6"/>
  <c r="I63" i="6"/>
  <c r="I62" i="6"/>
  <c r="F71" i="6"/>
  <c r="F70" i="6"/>
  <c r="F70" i="11" s="1"/>
  <c r="F69" i="6"/>
  <c r="F69" i="11" s="1"/>
  <c r="J69" i="11" s="1"/>
  <c r="F68" i="6"/>
  <c r="F68" i="11" s="1"/>
  <c r="F67" i="6"/>
  <c r="F66" i="6"/>
  <c r="F65" i="6"/>
  <c r="F64" i="6"/>
  <c r="F63" i="6"/>
  <c r="F62" i="6"/>
  <c r="I50" i="6"/>
  <c r="G51" i="6"/>
  <c r="J68" i="11" l="1"/>
  <c r="J70" i="6"/>
  <c r="I70" i="11"/>
  <c r="J70" i="11" s="1"/>
  <c r="J69" i="6"/>
  <c r="J67" i="6"/>
  <c r="J66" i="6"/>
  <c r="I72" i="6"/>
  <c r="J85" i="7"/>
  <c r="J87" i="8"/>
  <c r="J86" i="8"/>
  <c r="J86" i="7" l="1"/>
  <c r="H78" i="11" l="1"/>
  <c r="H77" i="11"/>
  <c r="J21" i="11" s="1"/>
  <c r="J21" i="7"/>
  <c r="J105" i="11"/>
  <c r="I44" i="9"/>
  <c r="I44" i="7"/>
  <c r="J104" i="11"/>
  <c r="J103" i="11"/>
  <c r="J93" i="11"/>
  <c r="J92" i="11"/>
  <c r="H7" i="11"/>
  <c r="J118" i="9"/>
  <c r="J116" i="9"/>
  <c r="J122" i="9"/>
  <c r="J120" i="9"/>
  <c r="C33" i="11"/>
  <c r="J35" i="11" s="1"/>
  <c r="I46" i="11"/>
  <c r="J109" i="11"/>
  <c r="H7" i="7"/>
  <c r="C33" i="7"/>
  <c r="J35" i="7" s="1"/>
  <c r="C33" i="8"/>
  <c r="J35" i="8" s="1"/>
  <c r="C33" i="9"/>
  <c r="J35" i="9" s="1"/>
  <c r="C33" i="6"/>
  <c r="J35" i="6" s="1"/>
  <c r="I48" i="11"/>
  <c r="J114" i="11"/>
  <c r="J118" i="11"/>
  <c r="J117" i="11"/>
  <c r="J116" i="11"/>
  <c r="J115" i="11"/>
  <c r="J110" i="11"/>
  <c r="H89" i="11"/>
  <c r="J22" i="11"/>
  <c r="G71" i="11"/>
  <c r="G65" i="11"/>
  <c r="G64" i="11"/>
  <c r="G63" i="11"/>
  <c r="G62" i="11"/>
  <c r="B56" i="11"/>
  <c r="J111" i="7"/>
  <c r="J112" i="8"/>
  <c r="J106" i="9"/>
  <c r="J111" i="6"/>
  <c r="G50" i="9"/>
  <c r="I49" i="7"/>
  <c r="I47" i="7"/>
  <c r="I45" i="7"/>
  <c r="I49" i="9"/>
  <c r="I47" i="9"/>
  <c r="I45" i="9"/>
  <c r="I49" i="6"/>
  <c r="I47" i="6"/>
  <c r="I45" i="6"/>
  <c r="I44" i="6"/>
  <c r="I51" i="6" s="1"/>
  <c r="B56" i="7"/>
  <c r="J19" i="7" s="1"/>
  <c r="D55" i="7"/>
  <c r="D54" i="7"/>
  <c r="D53" i="7"/>
  <c r="D52" i="7"/>
  <c r="D51" i="7"/>
  <c r="D50" i="7"/>
  <c r="D49" i="7"/>
  <c r="D48" i="7"/>
  <c r="D47" i="7"/>
  <c r="D46" i="7"/>
  <c r="D45" i="7"/>
  <c r="D44" i="7"/>
  <c r="B56" i="8"/>
  <c r="D55" i="8"/>
  <c r="D54" i="8"/>
  <c r="D53" i="8"/>
  <c r="D52" i="8"/>
  <c r="D51" i="8"/>
  <c r="D50" i="8"/>
  <c r="D49" i="8"/>
  <c r="D48" i="8"/>
  <c r="D47" i="8"/>
  <c r="D46" i="8"/>
  <c r="D45" i="8"/>
  <c r="D44" i="8"/>
  <c r="B56" i="9"/>
  <c r="J19" i="9" s="1"/>
  <c r="D55" i="9"/>
  <c r="D54" i="9"/>
  <c r="D53" i="9"/>
  <c r="D52" i="9"/>
  <c r="D51" i="9"/>
  <c r="D50" i="9"/>
  <c r="D49" i="9"/>
  <c r="D48" i="9"/>
  <c r="D47" i="9"/>
  <c r="D46" i="9"/>
  <c r="D45" i="9"/>
  <c r="D44" i="9"/>
  <c r="B56" i="6"/>
  <c r="J19" i="6" s="1"/>
  <c r="D55" i="6"/>
  <c r="D54" i="6"/>
  <c r="D53" i="6"/>
  <c r="D52" i="6"/>
  <c r="D51" i="6"/>
  <c r="D50" i="6"/>
  <c r="D49" i="6"/>
  <c r="D48" i="6"/>
  <c r="D47" i="6"/>
  <c r="D46" i="6"/>
  <c r="D45" i="6"/>
  <c r="D44" i="6"/>
  <c r="J119" i="7"/>
  <c r="J77" i="7"/>
  <c r="H89" i="7"/>
  <c r="J22" i="7" s="1"/>
  <c r="J73" i="9"/>
  <c r="J72" i="9"/>
  <c r="J78" i="7"/>
  <c r="I66" i="9"/>
  <c r="I66" i="11" s="1"/>
  <c r="I65" i="9"/>
  <c r="I64" i="9"/>
  <c r="I63" i="9"/>
  <c r="I62" i="9"/>
  <c r="I62" i="11"/>
  <c r="I63" i="11"/>
  <c r="J68" i="6"/>
  <c r="J63" i="6"/>
  <c r="J77" i="6"/>
  <c r="J78" i="6"/>
  <c r="J78" i="8"/>
  <c r="J79" i="8"/>
  <c r="F66" i="9"/>
  <c r="F65" i="9"/>
  <c r="F64" i="9"/>
  <c r="J64" i="9" s="1"/>
  <c r="F63" i="9"/>
  <c r="J63" i="9" s="1"/>
  <c r="F62" i="9"/>
  <c r="J64" i="8"/>
  <c r="J63" i="8"/>
  <c r="J71" i="7"/>
  <c r="J65" i="7"/>
  <c r="J80" i="9"/>
  <c r="J89" i="9"/>
  <c r="D67" i="9"/>
  <c r="D67" i="11" s="1"/>
  <c r="G67" i="9"/>
  <c r="J21" i="9"/>
  <c r="H84" i="9"/>
  <c r="J22" i="9"/>
  <c r="H74" i="9"/>
  <c r="J81" i="9"/>
  <c r="J82" i="9"/>
  <c r="J83" i="9"/>
  <c r="J84" i="9" s="1"/>
  <c r="J101" i="9"/>
  <c r="J114" i="9"/>
  <c r="J21" i="8"/>
  <c r="D73" i="8"/>
  <c r="G73" i="8"/>
  <c r="H80" i="8"/>
  <c r="J86" i="11"/>
  <c r="J88" i="8"/>
  <c r="J89" i="8"/>
  <c r="H90" i="8"/>
  <c r="J22" i="8" s="1"/>
  <c r="J95" i="8"/>
  <c r="J107" i="8"/>
  <c r="J120" i="8"/>
  <c r="H79" i="7"/>
  <c r="J94" i="7"/>
  <c r="J87" i="7"/>
  <c r="J87" i="11" s="1"/>
  <c r="J88" i="7"/>
  <c r="J106" i="7"/>
  <c r="G72" i="6"/>
  <c r="J21" i="6"/>
  <c r="J85" i="6"/>
  <c r="J86" i="6"/>
  <c r="J87" i="6"/>
  <c r="J88" i="6"/>
  <c r="J94" i="6"/>
  <c r="J106" i="6"/>
  <c r="J119" i="6"/>
  <c r="D72" i="6"/>
  <c r="J20" i="6" s="1"/>
  <c r="H89" i="6"/>
  <c r="J22" i="6" s="1"/>
  <c r="E16" i="4"/>
  <c r="G16" i="4"/>
  <c r="F16" i="4"/>
  <c r="I112" i="4"/>
  <c r="D111" i="4"/>
  <c r="E107" i="4"/>
  <c r="E103" i="4"/>
  <c r="K91" i="4"/>
  <c r="F113" i="4" s="1"/>
  <c r="G113" i="4" s="1"/>
  <c r="J113" i="4" s="1"/>
  <c r="K87" i="4"/>
  <c r="F112" i="4" s="1"/>
  <c r="K82" i="4"/>
  <c r="F111" i="4" s="1"/>
  <c r="G111" i="4" s="1"/>
  <c r="F80" i="4"/>
  <c r="J73" i="4"/>
  <c r="K68" i="4" s="1"/>
  <c r="D65" i="4"/>
  <c r="E104" i="4" s="1"/>
  <c r="F64" i="4"/>
  <c r="F63" i="4"/>
  <c r="F62" i="4"/>
  <c r="F61" i="4"/>
  <c r="D53" i="4"/>
  <c r="F52" i="4"/>
  <c r="F51" i="4"/>
  <c r="F50" i="4"/>
  <c r="F49" i="4"/>
  <c r="F48" i="4"/>
  <c r="F47" i="4"/>
  <c r="G42" i="4"/>
  <c r="D42" i="4"/>
  <c r="I41" i="4"/>
  <c r="F41" i="4"/>
  <c r="I40" i="4"/>
  <c r="F40" i="4"/>
  <c r="I39" i="4"/>
  <c r="F39" i="4"/>
  <c r="J39" i="4" s="1"/>
  <c r="I38" i="4"/>
  <c r="F38" i="4"/>
  <c r="F42" i="4" s="1"/>
  <c r="I37" i="4"/>
  <c r="F37" i="4"/>
  <c r="H79" i="6"/>
  <c r="J63" i="7"/>
  <c r="F65" i="11"/>
  <c r="F71" i="11"/>
  <c r="F63" i="11" l="1"/>
  <c r="G112" i="4"/>
  <c r="J74" i="9"/>
  <c r="J66" i="9"/>
  <c r="F66" i="11"/>
  <c r="J66" i="11" s="1"/>
  <c r="J106" i="11"/>
  <c r="J37" i="4"/>
  <c r="J41" i="4"/>
  <c r="J20" i="9"/>
  <c r="G67" i="11"/>
  <c r="J65" i="8"/>
  <c r="D45" i="11"/>
  <c r="D56" i="9"/>
  <c r="D55" i="11"/>
  <c r="D53" i="11"/>
  <c r="J63" i="11"/>
  <c r="F62" i="11"/>
  <c r="J62" i="11" s="1"/>
  <c r="J62" i="6"/>
  <c r="F72" i="6"/>
  <c r="L69" i="4"/>
  <c r="F107" i="4"/>
  <c r="G107" i="4" s="1"/>
  <c r="J107" i="4" s="1"/>
  <c r="J64" i="7"/>
  <c r="F67" i="9"/>
  <c r="I49" i="11"/>
  <c r="J18" i="9"/>
  <c r="I45" i="11"/>
  <c r="J119" i="11"/>
  <c r="J62" i="7"/>
  <c r="I42" i="4"/>
  <c r="J42" i="4" s="1"/>
  <c r="J40" i="4"/>
  <c r="J88" i="11"/>
  <c r="J20" i="8"/>
  <c r="J62" i="8"/>
  <c r="I73" i="8"/>
  <c r="I67" i="9"/>
  <c r="I67" i="11" s="1"/>
  <c r="D50" i="11"/>
  <c r="D54" i="11"/>
  <c r="I47" i="11"/>
  <c r="J94" i="11"/>
  <c r="J111" i="4"/>
  <c r="F53" i="4"/>
  <c r="H53" i="4" s="1"/>
  <c r="F65" i="4"/>
  <c r="H65" i="4" s="1"/>
  <c r="F104" i="4" s="1"/>
  <c r="G104" i="4" s="1"/>
  <c r="J112" i="4"/>
  <c r="C15" i="4"/>
  <c r="J18" i="6"/>
  <c r="I44" i="11"/>
  <c r="J111" i="11"/>
  <c r="I50" i="9"/>
  <c r="J41" i="9" s="1"/>
  <c r="J20" i="7"/>
  <c r="I64" i="11"/>
  <c r="J64" i="6"/>
  <c r="J19" i="11"/>
  <c r="J19" i="8"/>
  <c r="J90" i="8"/>
  <c r="D44" i="11"/>
  <c r="D47" i="11"/>
  <c r="J89" i="6"/>
  <c r="G72" i="11"/>
  <c r="D52" i="11"/>
  <c r="D56" i="6"/>
  <c r="J41" i="6" s="1"/>
  <c r="J78" i="11"/>
  <c r="J79" i="7"/>
  <c r="H79" i="11"/>
  <c r="J80" i="8"/>
  <c r="F64" i="11"/>
  <c r="I65" i="11"/>
  <c r="J65" i="11" s="1"/>
  <c r="I71" i="11"/>
  <c r="J71" i="11" s="1"/>
  <c r="J72" i="8"/>
  <c r="J65" i="9"/>
  <c r="J65" i="6"/>
  <c r="J38" i="4"/>
  <c r="J85" i="11"/>
  <c r="D51" i="11"/>
  <c r="F73" i="8"/>
  <c r="J73" i="8" s="1"/>
  <c r="J62" i="9"/>
  <c r="J125" i="11"/>
  <c r="J123" i="11"/>
  <c r="J121" i="11"/>
  <c r="I50" i="7"/>
  <c r="I51" i="7" s="1"/>
  <c r="D49" i="11"/>
  <c r="D48" i="11"/>
  <c r="D56" i="8"/>
  <c r="D46" i="11"/>
  <c r="J89" i="7"/>
  <c r="D56" i="7"/>
  <c r="J41" i="7" s="1"/>
  <c r="D72" i="11"/>
  <c r="J79" i="6"/>
  <c r="J77" i="11"/>
  <c r="J67" i="9" l="1"/>
  <c r="J94" i="9" s="1"/>
  <c r="F67" i="11"/>
  <c r="J67" i="11" s="1"/>
  <c r="J18" i="7"/>
  <c r="J89" i="11"/>
  <c r="J72" i="6"/>
  <c r="J97" i="6" s="1"/>
  <c r="I50" i="11"/>
  <c r="J92" i="9"/>
  <c r="I72" i="11"/>
  <c r="J41" i="8"/>
  <c r="J100" i="8" s="1"/>
  <c r="J72" i="7"/>
  <c r="J18" i="8"/>
  <c r="J128" i="8" s="1"/>
  <c r="J127" i="11" s="1"/>
  <c r="J64" i="11"/>
  <c r="J20" i="11"/>
  <c r="J18" i="11" s="1"/>
  <c r="J79" i="11"/>
  <c r="F72" i="11"/>
  <c r="L42" i="4"/>
  <c r="F103" i="4" s="1"/>
  <c r="G103" i="4" s="1"/>
  <c r="K99" i="4"/>
  <c r="D56" i="11"/>
  <c r="J93" i="9" l="1"/>
  <c r="J95" i="9" s="1"/>
  <c r="J124" i="9" s="1"/>
  <c r="J98" i="8"/>
  <c r="J99" i="8"/>
  <c r="J99" i="7"/>
  <c r="J99" i="6"/>
  <c r="J98" i="6"/>
  <c r="J72" i="11"/>
  <c r="I126" i="4"/>
  <c r="K126" i="4" s="1"/>
  <c r="I130" i="4" s="1"/>
  <c r="K130" i="4" s="1"/>
  <c r="J97" i="7"/>
  <c r="J98" i="7"/>
  <c r="H129" i="9" l="1"/>
  <c r="J129" i="9" s="1"/>
  <c r="J132" i="9" s="1"/>
  <c r="J137" i="9" s="1"/>
  <c r="J139" i="9" s="1"/>
  <c r="J129" i="11"/>
  <c r="H134" i="9"/>
  <c r="J134" i="9" s="1"/>
  <c r="J97" i="11"/>
  <c r="J101" i="8"/>
  <c r="J131" i="8" s="1"/>
  <c r="H136" i="8" s="1"/>
  <c r="J136" i="8" s="1"/>
  <c r="J139" i="8" s="1"/>
  <c r="J99" i="11"/>
  <c r="J100" i="6"/>
  <c r="J130" i="6" s="1"/>
  <c r="H135" i="6" s="1"/>
  <c r="J135" i="6" s="1"/>
  <c r="J138" i="6" s="1"/>
  <c r="J98" i="11"/>
  <c r="K124" i="4"/>
  <c r="K133" i="4" s="1"/>
  <c r="J100" i="7"/>
  <c r="J130" i="7" s="1"/>
  <c r="H140" i="7" s="1"/>
  <c r="J140" i="7" s="1"/>
  <c r="J100" i="11" l="1"/>
  <c r="J130" i="11" s="1"/>
  <c r="H135" i="11" s="1"/>
  <c r="J135" i="11" s="1"/>
  <c r="J138" i="11" s="1"/>
  <c r="H141" i="8"/>
  <c r="J141" i="8" s="1"/>
  <c r="J144" i="8" s="1"/>
  <c r="J146" i="8" s="1"/>
  <c r="H140" i="6"/>
  <c r="J140" i="6" s="1"/>
  <c r="J145" i="6" s="1"/>
  <c r="H135" i="7"/>
  <c r="J135" i="7" s="1"/>
  <c r="J138" i="7" s="1"/>
  <c r="J143" i="7" s="1"/>
  <c r="J145" i="7" s="1"/>
  <c r="H140" i="11" l="1"/>
  <c r="J140" i="11" s="1"/>
  <c r="J143" i="11" s="1"/>
</calcChain>
</file>

<file path=xl/sharedStrings.xml><?xml version="1.0" encoding="utf-8"?>
<sst xmlns="http://schemas.openxmlformats.org/spreadsheetml/2006/main" count="1067" uniqueCount="288">
  <si>
    <t>w ramach pensum 
dydaktycznego</t>
  </si>
  <si>
    <t>Razem</t>
  </si>
  <si>
    <t>L. godz.</t>
  </si>
  <si>
    <t>Stawka</t>
  </si>
  <si>
    <t>Kwota</t>
  </si>
  <si>
    <t>Profesor zwyczajny, profesor nadzwyczajny posiadający tytuł naukowy, profesor wizytujacy</t>
  </si>
  <si>
    <t>Profesor nadzwyczajny lub wizytujący posiadaj.tytuł nauk. dr hab., docent, adiunkt- dr hab.</t>
  </si>
  <si>
    <t>Adiunkt posiadający stopień naukowy doktora, starszy wykładowca</t>
  </si>
  <si>
    <t>RAZEM</t>
  </si>
  <si>
    <t>X</t>
  </si>
  <si>
    <t>Pracownicy spoza UMCS</t>
  </si>
  <si>
    <r>
      <t xml:space="preserve">  I specjalista </t>
    </r>
    <r>
      <rPr>
        <sz val="9"/>
        <rFont val="Arial CE"/>
        <charset val="238"/>
      </rPr>
      <t>spoza UMCS</t>
    </r>
  </si>
  <si>
    <r>
      <t xml:space="preserve">  II specjalista </t>
    </r>
    <r>
      <rPr>
        <sz val="9"/>
        <rFont val="Arial CE"/>
        <charset val="238"/>
      </rPr>
      <t>spoza UMCS</t>
    </r>
  </si>
  <si>
    <r>
      <t xml:space="preserve">  III specjalista </t>
    </r>
    <r>
      <rPr>
        <sz val="9"/>
        <rFont val="Arial CE"/>
        <charset val="238"/>
      </rPr>
      <t>spoza UMCS</t>
    </r>
  </si>
  <si>
    <t xml:space="preserve">  IV specjalista spoza UMCS</t>
  </si>
  <si>
    <t>Kierunek:</t>
  </si>
  <si>
    <t>Forma studiów:</t>
  </si>
  <si>
    <t>Liczba semestrów objętych kalkulacją:</t>
  </si>
  <si>
    <t>1. Wynagrodzenia</t>
  </si>
  <si>
    <t>Stanowisko</t>
  </si>
  <si>
    <t>1.1 Osobowe</t>
  </si>
  <si>
    <t xml:space="preserve">w ramach godzin ponadwymiarowych </t>
  </si>
  <si>
    <t xml:space="preserve">        a) zajęcia terenowe studentów</t>
  </si>
  <si>
    <t xml:space="preserve">        b) materiały dydaktyczne(materiały metodyczne, książki, materiały poglądowe, itp..)</t>
  </si>
  <si>
    <t xml:space="preserve">        b) praktyki studenckie </t>
  </si>
  <si>
    <t>IV. Koszty pośrednie</t>
  </si>
  <si>
    <t>(Wydział)</t>
  </si>
  <si>
    <t>(I stopień, II stopień, jednolite magisterskie, doktoranckie)</t>
  </si>
  <si>
    <t>Miejsce odbywania zajęć dydaktycznych oraz stopień studiów:</t>
  </si>
  <si>
    <t>planowany rok uruchomienia studiów (rok akademicki):</t>
  </si>
  <si>
    <t>planowana liczba godzin zajęć w programie studiów w całym cyklu kształcenia:</t>
  </si>
  <si>
    <t>w tym na roku:</t>
  </si>
  <si>
    <t>I</t>
  </si>
  <si>
    <t>II</t>
  </si>
  <si>
    <t>III</t>
  </si>
  <si>
    <t>IV</t>
  </si>
  <si>
    <t>V</t>
  </si>
  <si>
    <t>Asystent, wykładowca,</t>
  </si>
  <si>
    <t>obecna liczba studentów stacjonarnych na wydziale</t>
  </si>
  <si>
    <t>1.1.2</t>
  </si>
  <si>
    <t>szacunkowa kalkulacja kosztu</t>
  </si>
  <si>
    <t>liczba godzin</t>
  </si>
  <si>
    <t>średnia stawka za godzinę</t>
  </si>
  <si>
    <t>jednostka</t>
  </si>
  <si>
    <t>CKF</t>
  </si>
  <si>
    <t>CNiCJO</t>
  </si>
  <si>
    <t>Wydział…………………….</t>
  </si>
  <si>
    <t>szacowana liczba godzin</t>
  </si>
  <si>
    <t>Koszt</t>
  </si>
  <si>
    <t>planowane wynagrodzenia osobowe za zajęcia zlecane innym jednostkom Uczelni (w całym cyklu kształcenia):</t>
  </si>
  <si>
    <t>planowana liczba studentów stacjonarnych na wydziale po uruchomieniu kierunku</t>
  </si>
  <si>
    <t>W TYM:</t>
  </si>
  <si>
    <t>Planowana liczba godzin zajęć w programie studiów w całym cyklu kształcenia:</t>
  </si>
  <si>
    <t xml:space="preserve"> (wpisać od 3-10 zgodnie z liczbą semestrów na danym poziomie kształcenia)</t>
  </si>
  <si>
    <t>STUDIÓW STACJONARNYCH (nowe kierunki)</t>
  </si>
  <si>
    <t>Uwaga: nie powinno nastąpic zwiększenie liczby studentów stacjonarnych o wiecej niż 2% w stosunku do roku 2009/2010</t>
  </si>
  <si>
    <t xml:space="preserve">       1.1.1 za zajęcia dydaktyczne pracowników wydziału (w calym cyklu kształcenia)</t>
  </si>
  <si>
    <t>Liczba lat studiów:</t>
  </si>
  <si>
    <t>I. DANE PODSTAWOWE</t>
  </si>
  <si>
    <t>II. DANE O PLANOWANEJ LICZBIE STUDENTÓW I LICZBIE GODZIN</t>
  </si>
  <si>
    <t>Planowana liczba godzin do powierzenia pracownikom innych wydziałów (wynagrodzenia osobowe)</t>
  </si>
  <si>
    <t>Planowana liczba godzin do powierzenia CNiCJO</t>
  </si>
  <si>
    <t>Planowana liczba godzin do powierzenia CKF</t>
  </si>
  <si>
    <t>Planowana liczba godzin zleconych osobom spoza UMCS w drodze umów cywilnoprawnych</t>
  </si>
  <si>
    <t>III. KOSZTY BEZPOŚREDNIE</t>
  </si>
  <si>
    <t xml:space="preserve">        1.2.1. za zajęcia dydaktyczne</t>
  </si>
  <si>
    <t>1.2. WYNAGRODZENIA BEZOSOBOWE (umowy cywilno-prawne)</t>
  </si>
  <si>
    <t>1.2.2.1. za…….</t>
  </si>
  <si>
    <t>1.2.2.2 za….</t>
  </si>
  <si>
    <t>1.2.2.3 za………</t>
  </si>
  <si>
    <t>1.2.2.4 za…….</t>
  </si>
  <si>
    <t>1.2.2.5 za……….</t>
  </si>
  <si>
    <t xml:space="preserve">        d) inne (jakie?)</t>
  </si>
  <si>
    <t xml:space="preserve">        e) inne (jakie?)</t>
  </si>
  <si>
    <t xml:space="preserve">        c) inne (jakie?)</t>
  </si>
  <si>
    <t>W tym:</t>
  </si>
  <si>
    <t>koszt</t>
  </si>
  <si>
    <t>w przeliczeniu na godzinę</t>
  </si>
  <si>
    <t>1. wynagrodzenia (średni koszt)</t>
  </si>
  <si>
    <t>w przeliczeniu na studenta nowego kierunku</t>
  </si>
  <si>
    <t>roczny koszt w przeliczeniu na jednego studenta nowego kierunku</t>
  </si>
  <si>
    <t>liczba studentów kierunku</t>
  </si>
  <si>
    <t>liczba studentów nowego kierunku</t>
  </si>
  <si>
    <t>liczba lat:</t>
  </si>
  <si>
    <t>wypełnia się komórki szare i zielone; dane do komórek zielonych należy uzyskać z Działu Kontrolingu; komórki żółte uzupełniane są automatycznie</t>
  </si>
  <si>
    <t>IV. Razem koszty bezpośrednie (w całym cyklu kształcenia) - oblicza automatycznie</t>
  </si>
  <si>
    <t>I rok</t>
  </si>
  <si>
    <t>II rok</t>
  </si>
  <si>
    <t>III rok</t>
  </si>
  <si>
    <t>IV rok</t>
  </si>
  <si>
    <t>V rok</t>
  </si>
  <si>
    <t>a) koszty wynagrodzeń osobowych nauczycieli</t>
  </si>
  <si>
    <t>b) koszty umów cywilnoprawnych nauczycieli</t>
  </si>
  <si>
    <t>c) koszty umów cywilnoprawnych innych osób</t>
  </si>
  <si>
    <t>b) usługi obce</t>
  </si>
  <si>
    <t>c) inne koszty bezpośrednie</t>
  </si>
  <si>
    <r>
      <t>IV.1.a)</t>
    </r>
    <r>
      <rPr>
        <sz val="10"/>
        <rFont val="Arial CE"/>
        <charset val="238"/>
      </rPr>
      <t xml:space="preserve">  </t>
    </r>
    <r>
      <rPr>
        <sz val="8"/>
        <rFont val="Arial CE"/>
        <charset val="238"/>
      </rPr>
      <t>(l.godz. x śr.koszt godz.)</t>
    </r>
  </si>
  <si>
    <t>IV.1.c)</t>
  </si>
  <si>
    <t>IV.1.d)</t>
  </si>
  <si>
    <t>IV.2.a)</t>
  </si>
  <si>
    <t>IV.2.b)</t>
  </si>
  <si>
    <t>IV.2.c)</t>
  </si>
  <si>
    <t>IV.2.d)</t>
  </si>
  <si>
    <t>kwota w całym cyklu kształcenia</t>
  </si>
  <si>
    <r>
      <t xml:space="preserve">3. Usługi obce </t>
    </r>
    <r>
      <rPr>
        <sz val="10"/>
        <rFont val="Arial CE"/>
        <charset val="238"/>
      </rPr>
      <t xml:space="preserve">(dodatkowe </t>
    </r>
    <r>
      <rPr>
        <b/>
        <sz val="10"/>
        <rFont val="Arial CE"/>
        <charset val="238"/>
      </rPr>
      <t>stałe</t>
    </r>
    <r>
      <rPr>
        <sz val="10"/>
        <rFont val="Arial CE"/>
        <charset val="238"/>
      </rPr>
      <t xml:space="preserve"> koszty - które trzeba będzie ponosić w związku z prowadzeniem nowego kierunku)</t>
    </r>
    <r>
      <rPr>
        <b/>
        <sz val="12"/>
        <rFont val="Arial CE"/>
        <charset val="238"/>
      </rPr>
      <t xml:space="preserve"> :</t>
    </r>
  </si>
  <si>
    <r>
      <t xml:space="preserve">2. Materiały bezpośrednie </t>
    </r>
    <r>
      <rPr>
        <sz val="10"/>
        <rFont val="Arial CE"/>
        <charset val="238"/>
      </rPr>
      <t xml:space="preserve">(dodatkowe </t>
    </r>
    <r>
      <rPr>
        <b/>
        <sz val="10"/>
        <rFont val="Arial CE"/>
        <charset val="238"/>
      </rPr>
      <t>stałe</t>
    </r>
    <r>
      <rPr>
        <sz val="10"/>
        <rFont val="Arial CE"/>
        <charset val="238"/>
      </rPr>
      <t xml:space="preserve"> koszty-które trzeba będzie ponosić w zwiazku z prowadzeniem kierunku)</t>
    </r>
    <r>
      <rPr>
        <b/>
        <sz val="12"/>
        <rFont val="Arial CE"/>
        <charset val="238"/>
      </rPr>
      <t xml:space="preserve"> :</t>
    </r>
  </si>
  <si>
    <t>razem z narzutami</t>
  </si>
  <si>
    <t>w przeliczeniu na studenta wydziału (z narzutami)</t>
  </si>
  <si>
    <t>koszt (z narzutami)</t>
  </si>
  <si>
    <t xml:space="preserve">1.4. Składki na ubezpiecz. społeczne i inne odpisy (narzuty na wynagrodzenia): </t>
  </si>
  <si>
    <t>kwota narzutów</t>
  </si>
  <si>
    <r>
      <t xml:space="preserve">4. Inne koszty bezpośrednie </t>
    </r>
    <r>
      <rPr>
        <sz val="10"/>
        <rFont val="Arial CE"/>
        <charset val="238"/>
      </rPr>
      <t>(dodatkowe</t>
    </r>
    <r>
      <rPr>
        <b/>
        <sz val="10"/>
        <rFont val="Arial CE"/>
        <charset val="238"/>
      </rPr>
      <t xml:space="preserve"> stałe</t>
    </r>
    <r>
      <rPr>
        <sz val="10"/>
        <rFont val="Arial CE"/>
        <charset val="238"/>
      </rPr>
      <t xml:space="preserve"> koszty - które trzeba będzie ponosić w związku z prowadzeniem nowego kierunku)</t>
    </r>
    <r>
      <rPr>
        <b/>
        <sz val="12"/>
        <rFont val="Arial CE"/>
        <charset val="238"/>
      </rPr>
      <t xml:space="preserve">: </t>
    </r>
  </si>
  <si>
    <t>Razem:</t>
  </si>
  <si>
    <t>RAZEM NARZUTY:</t>
  </si>
  <si>
    <t>liczba lat</t>
  </si>
  <si>
    <t>(zajęcia dydaktyczne)</t>
  </si>
  <si>
    <t>(czynności inne niż zajęcia dydaktyczne)</t>
  </si>
  <si>
    <t xml:space="preserve">2. Narzut kosztów ogólnouczelnianych: </t>
  </si>
  <si>
    <t>od wydział. kosztów kształcenia, tj. od kwoty:</t>
  </si>
  <si>
    <t>Lektor, Instruktor</t>
  </si>
  <si>
    <t>a) materiały bezpośrednie</t>
  </si>
  <si>
    <t xml:space="preserve">        a) techniczne środki nauczania</t>
  </si>
  <si>
    <t xml:space="preserve">        a) wynajem sal dydaktycznych </t>
  </si>
  <si>
    <t xml:space="preserve">        b) inne usługi</t>
  </si>
  <si>
    <t>od kosztów bezpośrednich tj. od kwoty:</t>
  </si>
  <si>
    <t>%</t>
  </si>
  <si>
    <t>Razem koszty pośrednie:</t>
  </si>
  <si>
    <t>koszty pośr.:</t>
  </si>
  <si>
    <r>
      <t xml:space="preserve">WYDZIAŁOWY KOSZT KSZTAŁCENIA </t>
    </r>
    <r>
      <rPr>
        <sz val="10"/>
        <rFont val="Arial CE"/>
        <charset val="238"/>
      </rPr>
      <t>(koszty bezpośrednie + koszty pośrednie wydziałowe)</t>
    </r>
    <r>
      <rPr>
        <b/>
        <sz val="11"/>
        <rFont val="Arial CE"/>
        <charset val="238"/>
      </rPr>
      <t>:</t>
    </r>
  </si>
  <si>
    <r>
      <t>Razem uczelniany koszt kształcenia</t>
    </r>
    <r>
      <rPr>
        <sz val="12"/>
        <rFont val="Arial Unicode MS"/>
        <family val="2"/>
        <charset val="238"/>
      </rPr>
      <t xml:space="preserve"> (koszty bezpośrednie+koszty pośrednie wydziałowe i ogólnouczelniane)</t>
    </r>
    <r>
      <rPr>
        <b/>
        <sz val="14"/>
        <rFont val="Arial Unicode MS"/>
        <family val="2"/>
        <charset val="238"/>
      </rPr>
      <t>:</t>
    </r>
  </si>
  <si>
    <r>
      <t xml:space="preserve">1.2.2. ZA INNE CZYNNOSCI (jakie? Inne niż zajęcia dydaktyczne </t>
    </r>
    <r>
      <rPr>
        <sz val="10"/>
        <rFont val="Arial CE"/>
        <charset val="238"/>
      </rPr>
      <t>- dotyczące wyłącznie nowego kierunku</t>
    </r>
    <r>
      <rPr>
        <b/>
        <sz val="10"/>
        <rFont val="Arial CE"/>
        <charset val="238"/>
      </rPr>
      <t>):</t>
    </r>
  </si>
  <si>
    <r>
      <t xml:space="preserve">Planowana liczba godzin </t>
    </r>
    <r>
      <rPr>
        <b/>
        <sz val="11"/>
        <color indexed="10"/>
        <rFont val="Arial CE"/>
        <charset val="238"/>
      </rPr>
      <t>z uwzglednieniem podziału na grupy studenckie</t>
    </r>
    <r>
      <rPr>
        <b/>
        <sz val="11"/>
        <rFont val="Arial CE"/>
        <charset val="238"/>
      </rPr>
      <t>:</t>
    </r>
  </si>
  <si>
    <t>Szacunkowy koszt w podziale na lata studiów (koszty bezpośrednie)</t>
  </si>
  <si>
    <t>Szacunkowy koszt w podziale na lata studiów (uczelniany koszt kształcenia)</t>
  </si>
  <si>
    <t xml:space="preserve">1. Narzut kosztów wydziałowych: </t>
  </si>
  <si>
    <t>2. pozostałe koszty bezpośrednie</t>
  </si>
  <si>
    <r>
      <t xml:space="preserve">        1.4.1. </t>
    </r>
    <r>
      <rPr>
        <b/>
        <sz val="10"/>
        <rFont val="Arial CE"/>
        <charset val="238"/>
      </rPr>
      <t>17,64%</t>
    </r>
    <r>
      <rPr>
        <sz val="10"/>
        <rFont val="Arial CE"/>
        <charset val="238"/>
      </rPr>
      <t xml:space="preserve"> od sumy wynagr. </t>
    </r>
    <r>
      <rPr>
        <b/>
        <sz val="10"/>
        <rFont val="Arial CE"/>
        <charset val="238"/>
      </rPr>
      <t>osobowych</t>
    </r>
    <r>
      <rPr>
        <sz val="10"/>
        <rFont val="Arial CE"/>
        <charset val="238"/>
      </rPr>
      <t xml:space="preserve"> - poz 1.1.1., poz.1.1.2.</t>
    </r>
  </si>
  <si>
    <r>
      <t xml:space="preserve">        1.4.2. </t>
    </r>
    <r>
      <rPr>
        <b/>
        <sz val="10"/>
        <rFont val="Arial CE"/>
        <charset val="238"/>
      </rPr>
      <t>17,64%</t>
    </r>
    <r>
      <rPr>
        <sz val="10"/>
        <rFont val="Arial CE"/>
        <charset val="238"/>
      </rPr>
      <t xml:space="preserve"> od sumy wynagr.</t>
    </r>
    <r>
      <rPr>
        <b/>
        <sz val="10"/>
        <rFont val="Arial CE"/>
        <charset val="238"/>
      </rPr>
      <t xml:space="preserve"> bezosobowych </t>
    </r>
    <r>
      <rPr>
        <sz val="10"/>
        <rFont val="Arial CE"/>
        <charset val="238"/>
      </rPr>
      <t>- poz.1.2.1. i 1.2.2.:</t>
    </r>
  </si>
  <si>
    <r>
      <t xml:space="preserve">        1.4.3. </t>
    </r>
    <r>
      <rPr>
        <sz val="10"/>
        <rFont val="Arial CE"/>
        <charset val="238"/>
      </rPr>
      <t>Odpis na SFN (2%), DWR (10,5 %) i ZFŚS (6,5%) od kwoty wynagrodzeń z poz.1.1.1. i poz.1.1.2.:</t>
    </r>
    <r>
      <rPr>
        <sz val="11"/>
        <rFont val="Arial CE"/>
        <charset val="238"/>
      </rPr>
      <t xml:space="preserve"> </t>
    </r>
  </si>
  <si>
    <t>Planowana liczba studentów dla pierwszego cyklu kształcenia:</t>
  </si>
  <si>
    <r>
      <t>IV.1.b)</t>
    </r>
    <r>
      <rPr>
        <sz val="10"/>
        <rFont val="Arial CE"/>
        <charset val="238"/>
      </rPr>
      <t xml:space="preserve">  </t>
    </r>
    <r>
      <rPr>
        <sz val="8"/>
        <rFont val="Arial CE"/>
        <charset val="238"/>
      </rPr>
      <t>(l.godz. x śr.koszt godz.)</t>
    </r>
  </si>
  <si>
    <t>RAZEM:</t>
  </si>
  <si>
    <t>XXXX</t>
  </si>
  <si>
    <t>YYY</t>
  </si>
  <si>
    <t>I stopień</t>
  </si>
  <si>
    <t>Kalkulacja planowanych kosztów - skumulowana</t>
  </si>
  <si>
    <t xml:space="preserve">Kalkulacja planowanych kosztów I rok </t>
  </si>
  <si>
    <t>Planowana liczba godzin zajęć w programie studiów w roku:</t>
  </si>
  <si>
    <t>Planowana liczba godzin do powierzenia pracownikom  wydziału macierzystego (wynagrodzenia osobowe)</t>
  </si>
  <si>
    <t>Planowana liczba godzin na kierunku z uwzględnieniem podziału na grupy studenckie (liczba godzin prowadzona przez nauczycieli)</t>
  </si>
  <si>
    <r>
      <t xml:space="preserve">Stawka </t>
    </r>
    <r>
      <rPr>
        <b/>
        <sz val="14"/>
        <rFont val="Arial CE"/>
        <charset val="238"/>
      </rPr>
      <t>*</t>
    </r>
  </si>
  <si>
    <t>1. WYNAGRODZENIA</t>
  </si>
  <si>
    <t>1.1  Wynagrodzenia osobowe</t>
  </si>
  <si>
    <t xml:space="preserve">        a) techniczne środki nauczania: płyty CD,  nośniki informatyczne, progarmy informatyczne</t>
  </si>
  <si>
    <t xml:space="preserve">        c) inne materiały wg specyfiki kierunku: np. odczynniki chemiczne … </t>
  </si>
  <si>
    <r>
      <t xml:space="preserve">2. Materiały bezpośrednie </t>
    </r>
    <r>
      <rPr>
        <sz val="10"/>
        <rFont val="Arial CE"/>
        <charset val="238"/>
      </rPr>
      <t>(</t>
    </r>
    <r>
      <rPr>
        <b/>
        <sz val="10"/>
        <rFont val="Arial CE"/>
        <charset val="238"/>
      </rPr>
      <t>stałe</t>
    </r>
    <r>
      <rPr>
        <sz val="10"/>
        <rFont val="Arial CE"/>
        <charset val="238"/>
      </rPr>
      <t xml:space="preserve"> koszty - ponoszone w zwiazku z prowadzeniem kierunku)</t>
    </r>
    <r>
      <rPr>
        <b/>
        <sz val="12"/>
        <rFont val="Arial CE"/>
        <charset val="238"/>
      </rPr>
      <t xml:space="preserve"> :</t>
    </r>
  </si>
  <si>
    <r>
      <t xml:space="preserve">3. Usługi obce </t>
    </r>
    <r>
      <rPr>
        <sz val="10"/>
        <rFont val="Arial CE"/>
        <charset val="238"/>
      </rPr>
      <t>(</t>
    </r>
    <r>
      <rPr>
        <b/>
        <sz val="10"/>
        <rFont val="Arial CE"/>
        <charset val="238"/>
      </rPr>
      <t>stałe</t>
    </r>
    <r>
      <rPr>
        <sz val="10"/>
        <rFont val="Arial CE"/>
        <charset val="238"/>
      </rPr>
      <t xml:space="preserve"> koszty - ponoszone w związku z prowadzeniem kierunku)</t>
    </r>
    <r>
      <rPr>
        <b/>
        <sz val="12"/>
        <rFont val="Arial CE"/>
        <charset val="238"/>
      </rPr>
      <t xml:space="preserve"> :</t>
    </r>
  </si>
  <si>
    <t xml:space="preserve">        b) inne  </t>
  </si>
  <si>
    <r>
      <t xml:space="preserve">4. Inne koszty bezpośrednie związane z prowadzeniem zajęć   </t>
    </r>
    <r>
      <rPr>
        <sz val="10"/>
        <rFont val="Arial CE"/>
        <charset val="238"/>
      </rPr>
      <t>(dodatkowe</t>
    </r>
    <r>
      <rPr>
        <b/>
        <sz val="10"/>
        <rFont val="Arial CE"/>
        <charset val="238"/>
      </rPr>
      <t xml:space="preserve"> stałe</t>
    </r>
    <r>
      <rPr>
        <sz val="10"/>
        <rFont val="Arial CE"/>
        <charset val="238"/>
      </rPr>
      <t xml:space="preserve"> koszty - ponoszone w związku z prowadzeniem kierunku)</t>
    </r>
    <r>
      <rPr>
        <b/>
        <sz val="12"/>
        <rFont val="Arial CE"/>
        <charset val="238"/>
      </rPr>
      <t xml:space="preserve">: </t>
    </r>
  </si>
  <si>
    <t xml:space="preserve">        a) inne (jakie?)</t>
  </si>
  <si>
    <t xml:space="preserve">        b) inne (jakie?)</t>
  </si>
  <si>
    <t xml:space="preserve">        RAZEM:</t>
  </si>
  <si>
    <t>(I lub II stopień, jednolite magisterskie, doktoranckie)</t>
  </si>
  <si>
    <t xml:space="preserve"> KOSZTY BEZPOŚREDNIE</t>
  </si>
  <si>
    <t>Jednostka</t>
  </si>
  <si>
    <t>I. Razem koszty bezpośrednie</t>
  </si>
  <si>
    <t>II. Koszty pośrednie</t>
  </si>
  <si>
    <r>
      <t>UCZELNIANY KOSZT KSZTAŁCENIA</t>
    </r>
    <r>
      <rPr>
        <sz val="12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(koszty bezpośrednie+koszty pośrednie wydziałowe i ogólnouczelniane)</t>
    </r>
    <r>
      <rPr>
        <b/>
        <sz val="10"/>
        <rFont val="Arial"/>
        <family val="2"/>
        <charset val="238"/>
      </rPr>
      <t>:</t>
    </r>
  </si>
  <si>
    <t xml:space="preserve">Lublin, dnia </t>
  </si>
  <si>
    <t>DZIEKAN WYDZIAŁU</t>
  </si>
  <si>
    <t>……………………………………………………………</t>
  </si>
  <si>
    <t>Pod względem merytorycznym:</t>
  </si>
  <si>
    <t>KWESTOR</t>
  </si>
  <si>
    <t>REKTOR</t>
  </si>
  <si>
    <t>Akceptuję</t>
  </si>
  <si>
    <t>OPRACOWAŁ(A)</t>
  </si>
  <si>
    <t xml:space="preserve">Kalkulacja planowanych kosztów II rok </t>
  </si>
  <si>
    <t>Planowana liczba godzin zajęć w programie studiów w cyklu kształcenia:</t>
  </si>
  <si>
    <t>Pod względem formalno-rachunkowym:</t>
  </si>
  <si>
    <t xml:space="preserve">Stawka </t>
  </si>
  <si>
    <r>
      <t>Stawka</t>
    </r>
    <r>
      <rPr>
        <b/>
        <sz val="14"/>
        <rFont val="Arial CE"/>
        <charset val="238"/>
      </rPr>
      <t xml:space="preserve">   **</t>
    </r>
  </si>
  <si>
    <r>
      <rPr>
        <b/>
        <sz val="14"/>
        <rFont val="Arial CE"/>
        <charset val="238"/>
      </rPr>
      <t xml:space="preserve">**   </t>
    </r>
    <r>
      <rPr>
        <b/>
        <sz val="10"/>
        <rFont val="Arial CE"/>
        <charset val="238"/>
      </rPr>
      <t xml:space="preserve">  stawka  minimalna wynagrodzenia za godzinę ponadwymiarową nauczyciela w danej  grupie  stanowisk zgodnie z aktualnym Zarządzeniem JM Rektora </t>
    </r>
  </si>
  <si>
    <r>
      <t>Stawka</t>
    </r>
    <r>
      <rPr>
        <b/>
        <sz val="14"/>
        <rFont val="Arial CE"/>
        <charset val="238"/>
      </rPr>
      <t xml:space="preserve"> **</t>
    </r>
  </si>
  <si>
    <t>Pod względem formalno- rachunkowym:</t>
  </si>
  <si>
    <t xml:space="preserve">        b) materiały dydaktyczne  (materiały metodyczne, materiały poglądowe, itp..)</t>
  </si>
  <si>
    <t xml:space="preserve">        b) materiały dydaktyczne  (materiały metodyczne,materiały poglądowe, itp..)</t>
  </si>
  <si>
    <t>DANE PODSTAWOWE</t>
  </si>
  <si>
    <t xml:space="preserve">Kalkulacja planowanych kosztów dla cyklu kształcenia    </t>
  </si>
  <si>
    <t>od wydział. kosztów bezpośrednich, tj. od kwoty:</t>
  </si>
  <si>
    <t>Profesor zwyczajny</t>
  </si>
  <si>
    <t>Prof. nadzwyczajny tytularny</t>
  </si>
  <si>
    <t>Prof. nadzwyczajny UMCS</t>
  </si>
  <si>
    <t>Adiunkt hab.</t>
  </si>
  <si>
    <t>Adiunkt</t>
  </si>
  <si>
    <t>Asystent</t>
  </si>
  <si>
    <t>Starszy wykładowca z dr</t>
  </si>
  <si>
    <t>Wykładowca</t>
  </si>
  <si>
    <t>Instruktor</t>
  </si>
  <si>
    <t>St.kustosz dyp/kustosz dyp/st.dok.dypl</t>
  </si>
  <si>
    <t>w ramach godzin ponadwymiarowych</t>
  </si>
  <si>
    <t>Profesor zwyczajny, profesor nadzwyczajny posiadający tytuł naukowy, profesor wizytujący</t>
  </si>
  <si>
    <t>Prof. Nadzwyczajny posiadający stopień naukowy dok. habilit. lub doktora, profesor wizytujący posiadający stopień nauk. doktora habilit. lub doktora, docent, adiunkt posiadający stopień naukowy doktora habilitowanego</t>
  </si>
  <si>
    <t>Asystent, wykładowca, lektor, instruktor</t>
  </si>
  <si>
    <t>w ramach pensum</t>
  </si>
  <si>
    <t xml:space="preserve">          1.1.3 za zajęcia dydaktyczne pracowników jednostek uczelnianych</t>
  </si>
  <si>
    <t xml:space="preserve">          1.1.2 za zajęcia dydaktyczne pracowników innych wydziałów</t>
  </si>
  <si>
    <t xml:space="preserve">           1.1.1 za zajęcia dydaktyczne pracowników wydziału macierzystego</t>
  </si>
  <si>
    <t xml:space="preserve">        RAZEM NARZUTY NA WYNAGRODZENIA:</t>
  </si>
  <si>
    <r>
      <rPr>
        <b/>
        <sz val="14"/>
        <rFont val="Arial CE"/>
        <charset val="238"/>
      </rPr>
      <t xml:space="preserve">*   </t>
    </r>
    <r>
      <rPr>
        <b/>
        <sz val="10"/>
        <rFont val="Arial CE"/>
        <charset val="238"/>
      </rPr>
      <t xml:space="preserve"> średnia stawka  wynagrodzenia za godzinę nauczyciela w danej  grupie  stanowisk na wydziale wyliczona przez Centrum Kadrowo-Płacowe</t>
    </r>
  </si>
  <si>
    <r>
      <rPr>
        <b/>
        <sz val="14"/>
        <rFont val="Arial CE"/>
        <charset val="238"/>
      </rPr>
      <t xml:space="preserve">*   </t>
    </r>
    <r>
      <rPr>
        <b/>
        <sz val="10"/>
        <rFont val="Arial CE"/>
        <charset val="238"/>
      </rPr>
      <t xml:space="preserve"> średnia stawka  wynagrodzenia za godzinę nauczyciela w danej  grupie  stanowisk na uczelni wyliczona przez Centrum Kadrowo-Płacowe </t>
    </r>
  </si>
  <si>
    <t xml:space="preserve">*    średnia stawka  za godzinę nauczyciela  w jednostce wyliczona przez Centrum Kadrowo-Płacowe </t>
  </si>
  <si>
    <r>
      <t xml:space="preserve">*   </t>
    </r>
    <r>
      <rPr>
        <b/>
        <sz val="10"/>
        <rFont val="Arial CE"/>
        <charset val="238"/>
      </rPr>
      <t xml:space="preserve"> średnia stawka  wynagrodzenia za godzinę nauczyciela w danej  grupie  stanowisk na wydziale wyliczona przez Centrum Kadrowo-Płacowe</t>
    </r>
  </si>
  <si>
    <r>
      <t xml:space="preserve">*   </t>
    </r>
    <r>
      <rPr>
        <b/>
        <sz val="10"/>
        <rFont val="Arial CE"/>
        <charset val="238"/>
      </rPr>
      <t xml:space="preserve"> średnia stawka  wynagrodzenia za godzinę nauczyciela w danej  grupie  stanowisk na uczelni wyliczona przez Centrum Kadrowo-Płacowe </t>
    </r>
  </si>
  <si>
    <t>*    średnia stawka  za godzinę nauczyciela  w jednostce wyliczona przez Centrum Kadrowo-Płacowe</t>
  </si>
  <si>
    <t>…</t>
  </si>
  <si>
    <t xml:space="preserve">        a) np. wynajem sal, transport</t>
  </si>
  <si>
    <r>
      <t>UCZELNIANY KOSZT KSZTAŁCENIA ZA CYKL</t>
    </r>
    <r>
      <rPr>
        <sz val="12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(koszty bezpośrednie+koszty pośrednie wydziałowe i ogólnouczelniane)</t>
    </r>
    <r>
      <rPr>
        <b/>
        <sz val="10"/>
        <rFont val="Arial"/>
        <family val="2"/>
        <charset val="238"/>
      </rPr>
      <t>:</t>
    </r>
  </si>
  <si>
    <t>I. OPŁATY ZA STUDIA</t>
  </si>
  <si>
    <t>Przewidywana odpłatność</t>
  </si>
  <si>
    <t>Czesne roczne</t>
  </si>
  <si>
    <r>
      <t>Liczba stud.</t>
    </r>
    <r>
      <rPr>
        <sz val="10"/>
        <rFont val="Arial CE"/>
        <charset val="238"/>
      </rPr>
      <t>:</t>
    </r>
  </si>
  <si>
    <t>Opłata za legitymacje i indeksy</t>
  </si>
  <si>
    <t>Opłata za dyplom</t>
  </si>
  <si>
    <t>Opłata za odpis dyplomu w języku obcym</t>
  </si>
  <si>
    <t>Przewidywane przychody</t>
  </si>
  <si>
    <t>II. PRZYCHODY W DYSPOZYCJI WYDZIAŁU</t>
  </si>
  <si>
    <t>Opłata za warunkowy wpis</t>
  </si>
  <si>
    <t>Opłata za egzaminy</t>
  </si>
  <si>
    <t>Czesne obniżone</t>
  </si>
  <si>
    <t>Docent</t>
  </si>
  <si>
    <t>DANE O PLANOWANEJ LICZBIE STUDENTÓW I LICZBIE GODZIN</t>
  </si>
  <si>
    <t>5. Koszty obsługi dziekanatu (ilość studentów x koszty dziekanatu na 1 studenta)</t>
  </si>
  <si>
    <t>6. Koszty obsługi biblioteki wydziałowej (ilość studentów x koszty biblioteki na 1 studenta)</t>
  </si>
  <si>
    <t>7. Koszty obsługi biblioteki  głównej  (ilość studentów x koszty biblioteki na 1 studenta)</t>
  </si>
  <si>
    <t>8. Koszty Centrum Nauczania i Certyfikacji Języków Obcych (ilość studentów x koszty CNiCJO na 1 studenta)</t>
  </si>
  <si>
    <t>9. Koszty Centrum Kultury Fizycznej (ilość studentów x koszty CKF na 1 studenta)</t>
  </si>
  <si>
    <t>Roczny koszt kształcenia w przeliczeniu na jednego studenta</t>
  </si>
  <si>
    <t>Koszt kształcenia za cykl w przeliczeniu na jednego studenta</t>
  </si>
  <si>
    <t>7. Koszty obsługi biblioteki  głównej  (ilość studentóww x koszty biblioteki na 1 studenta)</t>
  </si>
  <si>
    <t>Planowana liczba studentów dla cyklu kształcenia:</t>
  </si>
  <si>
    <t>Planowana liczba studentów dla I roku kształcenia:</t>
  </si>
  <si>
    <t xml:space="preserve">planowany rok uruchomienia studiów (rok akademicki): </t>
  </si>
  <si>
    <t>Planowana liczba studentów dla II roku kształcenia:</t>
  </si>
  <si>
    <t>Planowana liczba studentów dla III roku kształcenia:</t>
  </si>
  <si>
    <t xml:space="preserve">        a) inne (zakup komuterów do Sali informatycznej)</t>
  </si>
  <si>
    <t xml:space="preserve">1.4 Składki na ubezpiecz. społeczne i inne odpisy (narzuty na wynagrodzenia): </t>
  </si>
  <si>
    <t>1.2 Wynagrodzenia bezosobowe za zajęcia dydaktyczne (umowy cywilno-prawne) - dotyczy osób spoza UMCS</t>
  </si>
  <si>
    <r>
      <t xml:space="preserve">       1.4.1 </t>
    </r>
    <r>
      <rPr>
        <b/>
        <sz val="10"/>
        <rFont val="Arial CE"/>
        <charset val="238"/>
      </rPr>
      <t>19,64%</t>
    </r>
    <r>
      <rPr>
        <sz val="10"/>
        <rFont val="Arial CE"/>
        <charset val="238"/>
      </rPr>
      <t xml:space="preserve"> od sumy wynagrodzeń </t>
    </r>
    <r>
      <rPr>
        <b/>
        <sz val="10"/>
        <rFont val="Arial CE"/>
        <charset val="238"/>
      </rPr>
      <t>osobowych</t>
    </r>
    <r>
      <rPr>
        <sz val="10"/>
        <rFont val="Arial CE"/>
        <charset val="238"/>
      </rPr>
      <t xml:space="preserve"> - poz 1.1.1, poz.1.1.2, poz.1.1.3, poz. 1.3</t>
    </r>
  </si>
  <si>
    <t xml:space="preserve">       1.4.2 10,17% odpis na DWR "13"</t>
  </si>
  <si>
    <t>1.3 Wynagrodzenia za inne czynności niż zajęcia dydaktyczne</t>
  </si>
  <si>
    <t>1.3.2 za praktyki</t>
  </si>
  <si>
    <t>1.3.1 za obsługę administracyjną</t>
  </si>
  <si>
    <t>stacjonarne</t>
  </si>
  <si>
    <t>Subwencja MNISW</t>
  </si>
  <si>
    <t xml:space="preserve">       1.4.3  6,5% odpis na ZFŚS</t>
  </si>
  <si>
    <t xml:space="preserve"> STUDIÓW STACJONARNYCH </t>
  </si>
  <si>
    <t>Starszy wykładowca bez dr</t>
  </si>
  <si>
    <t>Planowana liczba studentów dla IV roku kształcenia:</t>
  </si>
  <si>
    <t>7. Koszty obsługi biblioteki  głównej  (ilość studentów  x koszty biblioteki na 1 studenta)</t>
  </si>
  <si>
    <t xml:space="preserve">Kalkulacja planowanych kosztów III  rok </t>
  </si>
  <si>
    <t xml:space="preserve">Kalkulacja planowanych kosztów IV  rok </t>
  </si>
  <si>
    <t>Planowana liczba godzin zajęć w programie studiów w roku: I</t>
  </si>
  <si>
    <t>Planowana liczba godzin na kierunku z uwzględnieniem podziału na grupy studenckie (liczba godzin prowadzona przez nauczycieli) 1425</t>
  </si>
  <si>
    <t>Profesor                             (e. badawczo-dydaktyczny)</t>
  </si>
  <si>
    <t>Profesor uczelni                 (e. badawczo-dydaktyczny)</t>
  </si>
  <si>
    <t>Adiunkt ( e.badawczo-dydaktyczny)</t>
  </si>
  <si>
    <t>Adiunkt ( e.dydaktyczny)</t>
  </si>
  <si>
    <t>Profesor uczelni                ( e.dydaktyczny)</t>
  </si>
  <si>
    <t>Starszy wykładowca (e.dydaktyczny)</t>
  </si>
  <si>
    <t>Wykładowca ( e.dydaktyczny)</t>
  </si>
  <si>
    <t>Wykładowca                        ( e.dydaktyczny)</t>
  </si>
  <si>
    <t>Asystent                                   ( e.badawczo- dydaktyczny)</t>
  </si>
  <si>
    <t>Lektor                                        ( e.dydaktyczny)</t>
  </si>
  <si>
    <t>Profesor</t>
  </si>
  <si>
    <t>Profesor UMCS</t>
  </si>
  <si>
    <t>Adiunkt posiadający stopień naukowy doktora habilitowanego</t>
  </si>
  <si>
    <t>Profesor (e. badawczo-dydaktyczny)</t>
  </si>
  <si>
    <t>Profesor uczelni (e badawczo-dydaktyczny)</t>
  </si>
  <si>
    <t>Profesor uczelni  ( e.dydaktyczny)</t>
  </si>
  <si>
    <t>Stawka*</t>
  </si>
  <si>
    <t>Stawka **</t>
  </si>
  <si>
    <t>Asystent  ( e.badawczo- dydaktyczny)</t>
  </si>
  <si>
    <t>Pedagogiki i Psychologii</t>
  </si>
  <si>
    <t>Docent e.dydaktyczny</t>
  </si>
  <si>
    <t>2021/2022</t>
  </si>
  <si>
    <t>pedagogika resocjalizacyjna</t>
  </si>
  <si>
    <t>II stopień</t>
  </si>
  <si>
    <t>Planowana liczba godzin zajęć w programie studiów w roku: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</si>
</sst>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#,##0\ _z_ł"/>
    <numFmt numFmtId="166" formatCode="#,##0\ &quot;zł&quot;"/>
    <numFmt numFmtId="167" formatCode="#,##0.00\ _z_ł"/>
    <numFmt numFmtId="168" formatCode="#,##0&quot; zł&quot;"/>
    <numFmt numFmtId="169" formatCode="#,##0.00\ &quot;zł&quot;"/>
    <numFmt numFmtId="170" formatCode="#,##0.0\ _z_ł"/>
  </numFmts>
  <fonts count="4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b/>
      <sz val="10"/>
      <color indexed="12"/>
      <name val="Arial CE"/>
      <charset val="238"/>
    </font>
    <font>
      <b/>
      <sz val="11"/>
      <color indexed="10"/>
      <name val="Arial CE"/>
      <charset val="238"/>
    </font>
    <font>
      <b/>
      <sz val="11"/>
      <color indexed="12"/>
      <name val="Arial CE"/>
      <charset val="238"/>
    </font>
    <font>
      <sz val="9"/>
      <name val="Arial CE"/>
      <charset val="238"/>
    </font>
    <font>
      <b/>
      <sz val="8"/>
      <name val="Arial CE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b/>
      <sz val="12"/>
      <color indexed="12"/>
      <name val="Arial CE"/>
      <family val="2"/>
      <charset val="238"/>
    </font>
    <font>
      <b/>
      <sz val="12"/>
      <color indexed="12"/>
      <name val="Arial CE"/>
      <charset val="238"/>
    </font>
    <font>
      <b/>
      <sz val="12"/>
      <name val="Arial CE"/>
      <charset val="238"/>
    </font>
    <font>
      <b/>
      <sz val="10"/>
      <color indexed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11"/>
      <name val="Arial CE"/>
      <charset val="238"/>
    </font>
    <font>
      <b/>
      <sz val="9"/>
      <name val="Arial CE"/>
      <charset val="238"/>
    </font>
    <font>
      <b/>
      <sz val="8"/>
      <color indexed="10"/>
      <name val="Arial CE"/>
      <charset val="238"/>
    </font>
    <font>
      <b/>
      <sz val="14"/>
      <name val="Arial CE"/>
      <charset val="238"/>
    </font>
    <font>
      <b/>
      <sz val="14"/>
      <name val="Arial Unicode MS"/>
      <family val="2"/>
      <charset val="238"/>
    </font>
    <font>
      <sz val="12"/>
      <color indexed="10"/>
      <name val="Arial CE"/>
      <charset val="238"/>
    </font>
    <font>
      <sz val="10"/>
      <color indexed="10"/>
      <name val="Arial CE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sz val="9.5"/>
      <name val="Arial Unicode MS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sz val="10"/>
      <color indexed="12"/>
      <name val="Arial CE"/>
      <family val="2"/>
      <charset val="238"/>
    </font>
    <font>
      <b/>
      <sz val="15"/>
      <name val="Arial CE"/>
      <charset val="238"/>
    </font>
    <font>
      <sz val="15"/>
      <name val="Arial CE"/>
      <charset val="238"/>
    </font>
    <font>
      <sz val="12"/>
      <name val="Arial Unicode MS"/>
      <family val="2"/>
      <charset val="238"/>
    </font>
    <font>
      <b/>
      <sz val="18"/>
      <name val="Arial CE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12"/>
      <name val="Arial CE"/>
      <charset val="238"/>
    </font>
    <font>
      <sz val="14"/>
      <name val="Arial CE"/>
      <charset val="238"/>
    </font>
    <font>
      <b/>
      <sz val="12"/>
      <name val="Arial"/>
      <family val="2"/>
      <charset val="238"/>
    </font>
    <font>
      <sz val="10"/>
      <color rgb="FF0000FF"/>
      <name val="Arial CE"/>
      <charset val="238"/>
    </font>
    <font>
      <sz val="12"/>
      <color rgb="FF0000FF"/>
      <name val="Arial CE"/>
      <charset val="238"/>
    </font>
    <font>
      <b/>
      <sz val="11"/>
      <color theme="8" tint="-0.499984740745262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44">
    <xf numFmtId="0" fontId="0" fillId="0" borderId="0" xfId="0"/>
    <xf numFmtId="1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0" fillId="0" borderId="0" xfId="0" applyBorder="1"/>
    <xf numFmtId="0" fontId="0" fillId="0" borderId="0" xfId="0" applyFill="1" applyBorder="1"/>
    <xf numFmtId="165" fontId="0" fillId="0" borderId="0" xfId="0" applyNumberFormat="1" applyFill="1" applyBorder="1" applyProtection="1"/>
    <xf numFmtId="0" fontId="11" fillId="0" borderId="0" xfId="0" applyFont="1" applyBorder="1" applyAlignment="1">
      <alignment horizontal="center"/>
    </xf>
    <xf numFmtId="165" fontId="0" fillId="0" borderId="0" xfId="0" applyNumberFormat="1" applyBorder="1"/>
    <xf numFmtId="165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11" fillId="0" borderId="2" xfId="0" applyFont="1" applyFill="1" applyBorder="1" applyAlignment="1">
      <alignment horizontal="center"/>
    </xf>
    <xf numFmtId="0" fontId="0" fillId="0" borderId="2" xfId="0" applyFill="1" applyBorder="1"/>
    <xf numFmtId="165" fontId="0" fillId="0" borderId="0" xfId="0" applyNumberFormat="1" applyFill="1" applyBorder="1"/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/>
    <xf numFmtId="0" fontId="12" fillId="0" borderId="3" xfId="0" applyFont="1" applyFill="1" applyBorder="1" applyAlignment="1">
      <alignment horizontal="center"/>
    </xf>
    <xf numFmtId="3" fontId="0" fillId="0" borderId="0" xfId="0" applyNumberFormat="1" applyFill="1" applyBorder="1"/>
    <xf numFmtId="0" fontId="0" fillId="0" borderId="0" xfId="0" applyAlignment="1">
      <alignment horizontal="left"/>
    </xf>
    <xf numFmtId="0" fontId="19" fillId="0" borderId="3" xfId="0" applyFont="1" applyBorder="1" applyAlignment="1">
      <alignment horizontal="left"/>
    </xf>
    <xf numFmtId="165" fontId="14" fillId="0" borderId="0" xfId="0" applyNumberFormat="1" applyFont="1" applyFill="1" applyBorder="1"/>
    <xf numFmtId="167" fontId="1" fillId="0" borderId="0" xfId="0" applyNumberFormat="1" applyFont="1" applyFill="1" applyBorder="1" applyAlignment="1">
      <alignment horizontal="right"/>
    </xf>
    <xf numFmtId="1" fontId="14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/>
    <xf numFmtId="165" fontId="0" fillId="0" borderId="3" xfId="0" applyNumberFormat="1" applyFill="1" applyBorder="1"/>
    <xf numFmtId="165" fontId="3" fillId="0" borderId="1" xfId="0" applyNumberFormat="1" applyFont="1" applyFill="1" applyBorder="1" applyAlignment="1" applyProtection="1">
      <alignment horizontal="center" vertical="center"/>
    </xf>
    <xf numFmtId="165" fontId="0" fillId="0" borderId="3" xfId="0" applyNumberFormat="1" applyBorder="1"/>
    <xf numFmtId="165" fontId="5" fillId="0" borderId="0" xfId="0" applyNumberFormat="1" applyFont="1" applyBorder="1"/>
    <xf numFmtId="167" fontId="0" fillId="0" borderId="0" xfId="0" applyNumberFormat="1" applyBorder="1" applyAlignment="1">
      <alignment horizontal="center"/>
    </xf>
    <xf numFmtId="167" fontId="0" fillId="0" borderId="0" xfId="0" applyNumberFormat="1" applyBorder="1"/>
    <xf numFmtId="1" fontId="5" fillId="0" borderId="0" xfId="0" applyNumberFormat="1" applyFont="1" applyBorder="1" applyAlignment="1">
      <alignment horizontal="center"/>
    </xf>
    <xf numFmtId="165" fontId="12" fillId="0" borderId="0" xfId="0" applyNumberFormat="1" applyFont="1" applyBorder="1"/>
    <xf numFmtId="165" fontId="0" fillId="0" borderId="0" xfId="0" applyNumberFormat="1" applyBorder="1" applyAlignment="1">
      <alignment horizontal="center"/>
    </xf>
    <xf numFmtId="0" fontId="0" fillId="0" borderId="3" xfId="0" applyBorder="1"/>
    <xf numFmtId="0" fontId="17" fillId="0" borderId="3" xfId="0" applyFont="1" applyBorder="1"/>
    <xf numFmtId="0" fontId="3" fillId="0" borderId="0" xfId="0" applyFont="1" applyBorder="1"/>
    <xf numFmtId="0" fontId="4" fillId="0" borderId="0" xfId="0" applyFont="1" applyBorder="1"/>
    <xf numFmtId="166" fontId="0" fillId="0" borderId="0" xfId="0" applyNumberFormat="1" applyBorder="1"/>
    <xf numFmtId="166" fontId="0" fillId="0" borderId="0" xfId="0" applyNumberFormat="1" applyBorder="1" applyAlignment="1">
      <alignment horizontal="right"/>
    </xf>
    <xf numFmtId="0" fontId="0" fillId="0" borderId="0" xfId="0" applyBorder="1" applyAlignment="1"/>
    <xf numFmtId="0" fontId="3" fillId="0" borderId="3" xfId="0" applyFont="1" applyFill="1" applyBorder="1" applyAlignment="1" applyProtection="1"/>
    <xf numFmtId="0" fontId="3" fillId="0" borderId="0" xfId="0" applyFont="1" applyFill="1" applyBorder="1" applyAlignment="1" applyProtection="1"/>
    <xf numFmtId="0" fontId="25" fillId="0" borderId="0" xfId="0" applyFont="1" applyFill="1" applyBorder="1" applyAlignment="1" applyProtection="1">
      <alignment horizontal="left"/>
    </xf>
    <xf numFmtId="165" fontId="4" fillId="0" borderId="3" xfId="0" applyNumberFormat="1" applyFont="1" applyFill="1" applyBorder="1"/>
    <xf numFmtId="0" fontId="30" fillId="0" borderId="0" xfId="0" applyFont="1" applyFill="1" applyBorder="1" applyAlignment="1" applyProtection="1">
      <alignment horizontal="left"/>
    </xf>
    <xf numFmtId="0" fontId="10" fillId="0" borderId="3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0" fillId="0" borderId="0" xfId="0" applyBorder="1" applyAlignment="1">
      <alignment wrapText="1"/>
    </xf>
    <xf numFmtId="165" fontId="9" fillId="0" borderId="3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horizontal="left"/>
    </xf>
    <xf numFmtId="1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 vertical="center"/>
    </xf>
    <xf numFmtId="1" fontId="22" fillId="0" borderId="0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1" fontId="4" fillId="0" borderId="0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0" fillId="0" borderId="0" xfId="0" applyBorder="1" applyAlignment="1">
      <alignment horizontal="center" vertical="center"/>
    </xf>
    <xf numFmtId="0" fontId="23" fillId="0" borderId="0" xfId="0" applyFont="1" applyFill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Protection="1"/>
    <xf numFmtId="0" fontId="4" fillId="0" borderId="0" xfId="0" applyFont="1" applyBorder="1" applyAlignment="1">
      <alignment horizontal="left"/>
    </xf>
    <xf numFmtId="165" fontId="4" fillId="0" borderId="5" xfId="0" applyNumberFormat="1" applyFont="1" applyFill="1" applyBorder="1" applyAlignment="1" applyProtection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165" fontId="4" fillId="0" borderId="6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wrapText="1"/>
    </xf>
    <xf numFmtId="1" fontId="1" fillId="2" borderId="1" xfId="0" applyNumberFormat="1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center" wrapText="1"/>
    </xf>
    <xf numFmtId="166" fontId="11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left"/>
    </xf>
    <xf numFmtId="165" fontId="0" fillId="0" borderId="7" xfId="0" applyNumberFormat="1" applyFill="1" applyBorder="1"/>
    <xf numFmtId="166" fontId="17" fillId="0" borderId="0" xfId="0" applyNumberFormat="1" applyFont="1" applyFill="1" applyBorder="1" applyAlignment="1">
      <alignment horizontal="right"/>
    </xf>
    <xf numFmtId="166" fontId="32" fillId="0" borderId="0" xfId="0" applyNumberFormat="1" applyFont="1" applyFill="1" applyBorder="1" applyAlignment="1">
      <alignment horizontal="right"/>
    </xf>
    <xf numFmtId="0" fontId="32" fillId="0" borderId="0" xfId="0" applyFont="1" applyBorder="1"/>
    <xf numFmtId="0" fontId="17" fillId="0" borderId="0" xfId="0" applyFont="1"/>
    <xf numFmtId="0" fontId="17" fillId="0" borderId="0" xfId="0" applyFont="1" applyBorder="1"/>
    <xf numFmtId="0" fontId="32" fillId="0" borderId="0" xfId="0" applyFont="1" applyFill="1" applyBorder="1"/>
    <xf numFmtId="165" fontId="3" fillId="0" borderId="3" xfId="0" applyNumberFormat="1" applyFont="1" applyFill="1" applyBorder="1" applyAlignment="1" applyProtection="1">
      <alignment horizontal="right" vertical="center"/>
    </xf>
    <xf numFmtId="0" fontId="32" fillId="0" borderId="1" xfId="0" applyFont="1" applyBorder="1"/>
    <xf numFmtId="0" fontId="32" fillId="0" borderId="8" xfId="0" applyFont="1" applyBorder="1"/>
    <xf numFmtId="0" fontId="1" fillId="0" borderId="1" xfId="0" applyFont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7" fillId="0" borderId="0" xfId="0" applyFont="1" applyFill="1" applyBorder="1"/>
    <xf numFmtId="0" fontId="0" fillId="0" borderId="0" xfId="0" applyFill="1" applyBorder="1" applyAlignment="1">
      <alignment horizontal="center" wrapText="1"/>
    </xf>
    <xf numFmtId="3" fontId="32" fillId="2" borderId="1" xfId="0" applyNumberFormat="1" applyFont="1" applyFill="1" applyBorder="1" applyAlignment="1">
      <alignment horizontal="center" vertical="center"/>
    </xf>
    <xf numFmtId="165" fontId="32" fillId="2" borderId="1" xfId="0" applyNumberFormat="1" applyFont="1" applyFill="1" applyBorder="1" applyAlignment="1">
      <alignment horizontal="center" vertical="center"/>
    </xf>
    <xf numFmtId="166" fontId="32" fillId="2" borderId="1" xfId="0" applyNumberFormat="1" applyFont="1" applyFill="1" applyBorder="1"/>
    <xf numFmtId="165" fontId="9" fillId="0" borderId="0" xfId="0" applyNumberFormat="1" applyFont="1" applyBorder="1" applyAlignment="1">
      <alignment wrapText="1"/>
    </xf>
    <xf numFmtId="165" fontId="9" fillId="0" borderId="0" xfId="0" applyNumberFormat="1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1" fontId="22" fillId="0" borderId="0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/>
    <xf numFmtId="165" fontId="0" fillId="0" borderId="0" xfId="0" applyNumberFormat="1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6" fillId="0" borderId="0" xfId="0" applyFont="1" applyAlignment="1"/>
    <xf numFmtId="166" fontId="0" fillId="0" borderId="0" xfId="0" applyNumberFormat="1" applyFill="1" applyBorder="1"/>
    <xf numFmtId="165" fontId="0" fillId="0" borderId="0" xfId="0" applyNumberFormat="1" applyFill="1"/>
    <xf numFmtId="165" fontId="0" fillId="0" borderId="0" xfId="0" applyNumberFormat="1" applyFill="1" applyBorder="1" applyAlignment="1"/>
    <xf numFmtId="0" fontId="11" fillId="0" borderId="3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8" fillId="0" borderId="3" xfId="0" applyFont="1" applyFill="1" applyBorder="1" applyAlignment="1"/>
    <xf numFmtId="165" fontId="0" fillId="0" borderId="0" xfId="0" applyNumberFormat="1" applyFill="1" applyBorder="1" applyAlignment="1">
      <alignment horizontal="left"/>
    </xf>
    <xf numFmtId="4" fontId="17" fillId="0" borderId="0" xfId="0" applyNumberFormat="1" applyFont="1" applyFill="1" applyBorder="1"/>
    <xf numFmtId="0" fontId="12" fillId="0" borderId="3" xfId="0" applyFont="1" applyFill="1" applyBorder="1" applyAlignment="1"/>
    <xf numFmtId="0" fontId="32" fillId="0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6" fontId="17" fillId="0" borderId="0" xfId="0" applyNumberFormat="1" applyFont="1" applyFill="1" applyBorder="1" applyAlignment="1">
      <alignment horizontal="right" vertical="center"/>
    </xf>
    <xf numFmtId="4" fontId="27" fillId="0" borderId="0" xfId="0" applyNumberFormat="1" applyFont="1" applyFill="1" applyBorder="1"/>
    <xf numFmtId="3" fontId="26" fillId="0" borderId="0" xfId="0" applyNumberFormat="1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Alignment="1"/>
    <xf numFmtId="0" fontId="0" fillId="0" borderId="3" xfId="0" applyBorder="1" applyAlignment="1"/>
    <xf numFmtId="0" fontId="0" fillId="0" borderId="0" xfId="0" applyAlignment="1">
      <alignment horizontal="right"/>
    </xf>
    <xf numFmtId="10" fontId="14" fillId="0" borderId="0" xfId="0" applyNumberFormat="1" applyFont="1" applyFill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right"/>
    </xf>
    <xf numFmtId="165" fontId="17" fillId="0" borderId="0" xfId="0" applyNumberFormat="1" applyFont="1" applyFill="1" applyBorder="1" applyProtection="1"/>
    <xf numFmtId="3" fontId="6" fillId="3" borderId="1" xfId="0" applyNumberFormat="1" applyFont="1" applyFill="1" applyBorder="1" applyAlignment="1" applyProtection="1">
      <alignment horizontal="center" vertical="center"/>
      <protection locked="0"/>
    </xf>
    <xf numFmtId="4" fontId="7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>
      <alignment horizontal="center" vertical="center"/>
    </xf>
    <xf numFmtId="0" fontId="24" fillId="0" borderId="0" xfId="0" applyFont="1" applyBorder="1"/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165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12" fillId="0" borderId="0" xfId="0" applyFont="1" applyFill="1" applyBorder="1" applyAlignment="1">
      <alignment horizontal="right" vertical="center"/>
    </xf>
    <xf numFmtId="3" fontId="17" fillId="0" borderId="0" xfId="0" applyNumberFormat="1" applyFont="1" applyFill="1" applyBorder="1" applyAlignment="1">
      <alignment horizontal="center"/>
    </xf>
    <xf numFmtId="165" fontId="12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 applyProtection="1">
      <alignment horizontal="center" vertical="center"/>
      <protection locked="0"/>
    </xf>
    <xf numFmtId="166" fontId="3" fillId="2" borderId="1" xfId="0" applyNumberFormat="1" applyFont="1" applyFill="1" applyBorder="1"/>
    <xf numFmtId="0" fontId="21" fillId="3" borderId="1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20" fillId="3" borderId="1" xfId="0" applyNumberFormat="1" applyFont="1" applyFill="1" applyBorder="1" applyAlignment="1">
      <alignment horizontal="right" vertical="center"/>
    </xf>
    <xf numFmtId="165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166" fontId="11" fillId="2" borderId="0" xfId="0" applyNumberFormat="1" applyFont="1" applyFill="1" applyBorder="1" applyAlignment="1">
      <alignment horizontal="right" vertical="center"/>
    </xf>
    <xf numFmtId="165" fontId="0" fillId="0" borderId="7" xfId="0" applyNumberFormat="1" applyFill="1" applyBorder="1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17" fillId="2" borderId="0" xfId="0" applyNumberFormat="1" applyFont="1" applyFill="1" applyBorder="1" applyAlignment="1">
      <alignment horizontal="right" vertical="center"/>
    </xf>
    <xf numFmtId="166" fontId="14" fillId="0" borderId="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66" fontId="0" fillId="2" borderId="1" xfId="0" applyNumberFormat="1" applyFill="1" applyBorder="1" applyAlignment="1">
      <alignment horizontal="right" vertical="center"/>
    </xf>
    <xf numFmtId="166" fontId="0" fillId="2" borderId="1" xfId="0" applyNumberFormat="1" applyFill="1" applyBorder="1" applyAlignment="1">
      <alignment vertical="center"/>
    </xf>
    <xf numFmtId="166" fontId="3" fillId="2" borderId="1" xfId="0" applyNumberFormat="1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1" fontId="3" fillId="2" borderId="1" xfId="0" applyNumberFormat="1" applyFont="1" applyFill="1" applyBorder="1" applyAlignment="1" applyProtection="1">
      <alignment horizontal="right" vertical="center"/>
    </xf>
    <xf numFmtId="168" fontId="4" fillId="2" borderId="0" xfId="0" applyNumberFormat="1" applyFont="1" applyFill="1" applyBorder="1" applyAlignment="1" applyProtection="1">
      <alignment horizontal="right" vertical="center"/>
    </xf>
    <xf numFmtId="168" fontId="4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10" fontId="6" fillId="4" borderId="0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165" fontId="9" fillId="0" borderId="0" xfId="0" applyNumberFormat="1" applyFont="1" applyBorder="1" applyAlignment="1">
      <alignment horizontal="right" wrapText="1"/>
    </xf>
    <xf numFmtId="165" fontId="4" fillId="0" borderId="0" xfId="0" applyNumberFormat="1" applyFont="1" applyFill="1" applyBorder="1" applyAlignment="1" applyProtection="1">
      <alignment horizontal="center" vertical="center"/>
    </xf>
    <xf numFmtId="165" fontId="4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1" fontId="4" fillId="0" borderId="0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/>
    <xf numFmtId="166" fontId="4" fillId="0" borderId="0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5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>
      <alignment horizontal="right" vertical="center"/>
    </xf>
    <xf numFmtId="169" fontId="4" fillId="2" borderId="1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/>
    <xf numFmtId="0" fontId="38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3" fontId="4" fillId="2" borderId="10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9" xfId="0" applyBorder="1"/>
    <xf numFmtId="0" fontId="10" fillId="0" borderId="2" xfId="0" applyFont="1" applyBorder="1" applyAlignment="1">
      <alignment horizontal="left"/>
    </xf>
    <xf numFmtId="0" fontId="3" fillId="0" borderId="2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1" fontId="9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/>
    <xf numFmtId="4" fontId="4" fillId="2" borderId="10" xfId="0" applyNumberFormat="1" applyFont="1" applyFill="1" applyBorder="1" applyAlignment="1">
      <alignment horizontal="right" vertical="center"/>
    </xf>
    <xf numFmtId="169" fontId="4" fillId="2" borderId="10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169" fontId="3" fillId="2" borderId="10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left" vertical="center"/>
    </xf>
    <xf numFmtId="165" fontId="9" fillId="0" borderId="11" xfId="0" applyNumberFormat="1" applyFont="1" applyFill="1" applyBorder="1" applyAlignment="1" applyProtection="1">
      <alignment horizontal="left"/>
    </xf>
    <xf numFmtId="165" fontId="9" fillId="0" borderId="12" xfId="0" applyNumberFormat="1" applyFont="1" applyFill="1" applyBorder="1" applyAlignment="1" applyProtection="1">
      <alignment horizontal="left"/>
    </xf>
    <xf numFmtId="165" fontId="9" fillId="0" borderId="12" xfId="0" applyNumberFormat="1" applyFont="1" applyFill="1" applyBorder="1" applyAlignment="1" applyProtection="1">
      <alignment horizontal="left" wrapText="1"/>
    </xf>
    <xf numFmtId="0" fontId="0" fillId="0" borderId="12" xfId="0" applyBorder="1" applyAlignment="1">
      <alignment horizontal="left" wrapText="1"/>
    </xf>
    <xf numFmtId="1" fontId="4" fillId="0" borderId="12" xfId="0" applyNumberFormat="1" applyFont="1" applyFill="1" applyBorder="1" applyAlignment="1">
      <alignment horizontal="left"/>
    </xf>
    <xf numFmtId="3" fontId="4" fillId="0" borderId="13" xfId="0" applyNumberFormat="1" applyFont="1" applyFill="1" applyBorder="1" applyAlignment="1">
      <alignment horizontal="left" vertical="center"/>
    </xf>
    <xf numFmtId="0" fontId="3" fillId="0" borderId="14" xfId="0" applyFont="1" applyBorder="1"/>
    <xf numFmtId="0" fontId="0" fillId="0" borderId="15" xfId="0" applyBorder="1"/>
    <xf numFmtId="0" fontId="0" fillId="0" borderId="15" xfId="0" applyFill="1" applyBorder="1"/>
    <xf numFmtId="0" fontId="0" fillId="0" borderId="16" xfId="0" applyBorder="1"/>
    <xf numFmtId="165" fontId="0" fillId="0" borderId="9" xfId="0" applyNumberFormat="1" applyFill="1" applyBorder="1"/>
    <xf numFmtId="166" fontId="9" fillId="0" borderId="10" xfId="0" applyNumberFormat="1" applyFont="1" applyFill="1" applyBorder="1" applyAlignment="1">
      <alignment horizontal="center" vertical="center"/>
    </xf>
    <xf numFmtId="169" fontId="3" fillId="2" borderId="10" xfId="0" applyNumberFormat="1" applyFont="1" applyFill="1" applyBorder="1" applyAlignment="1" applyProtection="1">
      <alignment horizontal="right" vertical="center"/>
    </xf>
    <xf numFmtId="165" fontId="0" fillId="0" borderId="2" xfId="0" applyNumberFormat="1" applyFill="1" applyBorder="1"/>
    <xf numFmtId="165" fontId="4" fillId="0" borderId="2" xfId="0" applyNumberFormat="1" applyFont="1" applyFill="1" applyBorder="1"/>
    <xf numFmtId="165" fontId="4" fillId="0" borderId="9" xfId="0" applyNumberFormat="1" applyFont="1" applyFill="1" applyBorder="1" applyAlignment="1">
      <alignment horizontal="center"/>
    </xf>
    <xf numFmtId="165" fontId="0" fillId="0" borderId="2" xfId="0" applyNumberFormat="1" applyBorder="1"/>
    <xf numFmtId="165" fontId="0" fillId="0" borderId="9" xfId="0" applyNumberFormat="1" applyBorder="1"/>
    <xf numFmtId="0" fontId="19" fillId="0" borderId="2" xfId="0" applyFont="1" applyBorder="1" applyAlignment="1">
      <alignment horizontal="left"/>
    </xf>
    <xf numFmtId="0" fontId="17" fillId="0" borderId="2" xfId="0" applyFont="1" applyBorder="1"/>
    <xf numFmtId="0" fontId="9" fillId="0" borderId="9" xfId="0" applyFont="1" applyFill="1" applyBorder="1" applyAlignment="1">
      <alignment horizontal="right" vertical="center" wrapText="1"/>
    </xf>
    <xf numFmtId="165" fontId="0" fillId="0" borderId="9" xfId="0" applyNumberFormat="1" applyBorder="1" applyAlignment="1">
      <alignment vertical="center"/>
    </xf>
    <xf numFmtId="0" fontId="9" fillId="0" borderId="9" xfId="0" applyFont="1" applyBorder="1" applyAlignment="1">
      <alignment horizontal="right" vertical="center" wrapText="1"/>
    </xf>
    <xf numFmtId="0" fontId="0" fillId="0" borderId="2" xfId="0" applyBorder="1" applyAlignment="1"/>
    <xf numFmtId="0" fontId="24" fillId="0" borderId="2" xfId="0" applyFont="1" applyBorder="1"/>
    <xf numFmtId="0" fontId="3" fillId="0" borderId="2" xfId="0" applyFont="1" applyFill="1" applyBorder="1" applyAlignment="1" applyProtection="1"/>
    <xf numFmtId="0" fontId="0" fillId="0" borderId="9" xfId="0" applyBorder="1" applyAlignment="1">
      <alignment horizontal="right"/>
    </xf>
    <xf numFmtId="169" fontId="3" fillId="2" borderId="17" xfId="0" applyNumberFormat="1" applyFont="1" applyFill="1" applyBorder="1" applyAlignment="1">
      <alignment horizontal="right" vertical="center"/>
    </xf>
    <xf numFmtId="0" fontId="0" fillId="0" borderId="9" xfId="0" applyFill="1" applyBorder="1"/>
    <xf numFmtId="0" fontId="30" fillId="0" borderId="2" xfId="0" applyFont="1" applyFill="1" applyBorder="1" applyAlignment="1" applyProtection="1">
      <alignment horizontal="left"/>
    </xf>
    <xf numFmtId="0" fontId="17" fillId="0" borderId="2" xfId="0" applyFont="1" applyFill="1" applyBorder="1" applyAlignment="1" applyProtection="1">
      <alignment horizontal="left"/>
    </xf>
    <xf numFmtId="165" fontId="4" fillId="0" borderId="2" xfId="0" applyNumberFormat="1" applyFont="1" applyFill="1" applyBorder="1" applyAlignment="1"/>
    <xf numFmtId="165" fontId="0" fillId="0" borderId="2" xfId="0" applyNumberFormat="1" applyBorder="1" applyAlignment="1"/>
    <xf numFmtId="165" fontId="0" fillId="0" borderId="2" xfId="0" applyNumberFormat="1" applyFill="1" applyBorder="1" applyAlignment="1">
      <alignment wrapText="1"/>
    </xf>
    <xf numFmtId="0" fontId="0" fillId="0" borderId="2" xfId="0" applyFill="1" applyBorder="1" applyAlignment="1">
      <alignment wrapText="1"/>
    </xf>
    <xf numFmtId="165" fontId="0" fillId="0" borderId="11" xfId="0" applyNumberFormat="1" applyFill="1" applyBorder="1"/>
    <xf numFmtId="165" fontId="0" fillId="0" borderId="12" xfId="0" applyNumberFormat="1" applyFill="1" applyBorder="1" applyAlignment="1">
      <alignment horizontal="center"/>
    </xf>
    <xf numFmtId="165" fontId="0" fillId="0" borderId="12" xfId="0" applyNumberFormat="1" applyFill="1" applyBorder="1"/>
    <xf numFmtId="166" fontId="0" fillId="0" borderId="12" xfId="0" applyNumberFormat="1" applyFill="1" applyBorder="1"/>
    <xf numFmtId="0" fontId="0" fillId="0" borderId="13" xfId="0" applyFill="1" applyBorder="1"/>
    <xf numFmtId="4" fontId="3" fillId="2" borderId="18" xfId="0" applyNumberFormat="1" applyFont="1" applyFill="1" applyBorder="1" applyAlignment="1">
      <alignment horizontal="right" vertical="center"/>
    </xf>
    <xf numFmtId="169" fontId="0" fillId="0" borderId="0" xfId="0" applyNumberFormat="1" applyBorder="1"/>
    <xf numFmtId="0" fontId="0" fillId="2" borderId="1" xfId="0" applyFill="1" applyBorder="1" applyAlignment="1">
      <alignment horizontal="center" vertical="center" wrapText="1"/>
    </xf>
    <xf numFmtId="4" fontId="0" fillId="2" borderId="10" xfId="0" applyNumberFormat="1" applyFill="1" applyBorder="1" applyAlignment="1">
      <alignment vertical="center"/>
    </xf>
    <xf numFmtId="0" fontId="43" fillId="2" borderId="10" xfId="0" applyFon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/>
    </xf>
    <xf numFmtId="4" fontId="7" fillId="2" borderId="1" xfId="0" applyNumberFormat="1" applyFont="1" applyFill="1" applyBorder="1" applyAlignment="1" applyProtection="1">
      <alignment horizontal="center" vertical="center"/>
    </xf>
    <xf numFmtId="4" fontId="4" fillId="2" borderId="1" xfId="0" applyNumberFormat="1" applyFont="1" applyFill="1" applyBorder="1" applyAlignment="1" applyProtection="1">
      <alignment horizontal="right" vertical="center"/>
    </xf>
    <xf numFmtId="4" fontId="4" fillId="2" borderId="10" xfId="0" applyNumberFormat="1" applyFont="1" applyFill="1" applyBorder="1" applyAlignment="1" applyProtection="1">
      <alignment horizontal="right" vertical="center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4" fontId="0" fillId="3" borderId="10" xfId="0" applyNumberFormat="1" applyFill="1" applyBorder="1" applyAlignment="1" applyProtection="1">
      <alignment vertical="center"/>
      <protection locked="0"/>
    </xf>
    <xf numFmtId="0" fontId="43" fillId="3" borderId="10" xfId="0" applyFont="1" applyFill="1" applyBorder="1" applyAlignment="1" applyProtection="1">
      <alignment horizontal="center" vertical="center"/>
      <protection locked="0"/>
    </xf>
    <xf numFmtId="4" fontId="0" fillId="3" borderId="10" xfId="0" applyNumberFormat="1" applyFill="1" applyBorder="1" applyAlignment="1" applyProtection="1">
      <alignment horizontal="right" vertical="center"/>
      <protection locked="0"/>
    </xf>
    <xf numFmtId="3" fontId="4" fillId="2" borderId="10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169" fontId="3" fillId="0" borderId="9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 applyProtection="1">
      <alignment horizontal="center" vertical="center"/>
    </xf>
    <xf numFmtId="166" fontId="4" fillId="0" borderId="1" xfId="0" applyNumberFormat="1" applyFon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horizontal="left" vertical="center" wrapText="1"/>
    </xf>
    <xf numFmtId="3" fontId="7" fillId="7" borderId="1" xfId="0" applyNumberFormat="1" applyFont="1" applyFill="1" applyBorder="1" applyAlignment="1" applyProtection="1">
      <alignment horizontal="center" vertical="center"/>
      <protection locked="0"/>
    </xf>
    <xf numFmtId="169" fontId="7" fillId="7" borderId="1" xfId="0" applyNumberFormat="1" applyFont="1" applyFill="1" applyBorder="1" applyAlignment="1" applyProtection="1">
      <alignment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</xf>
    <xf numFmtId="165" fontId="17" fillId="0" borderId="4" xfId="0" applyNumberFormat="1" applyFont="1" applyFill="1" applyBorder="1" applyAlignment="1" applyProtection="1">
      <alignment horizontal="center" vertical="center"/>
    </xf>
    <xf numFmtId="165" fontId="3" fillId="0" borderId="19" xfId="0" applyNumberFormat="1" applyFont="1" applyFill="1" applyBorder="1" applyAlignment="1" applyProtection="1">
      <alignment horizontal="center" vertical="center"/>
    </xf>
    <xf numFmtId="166" fontId="4" fillId="0" borderId="19" xfId="0" applyNumberFormat="1" applyFont="1" applyFill="1" applyBorder="1" applyAlignment="1" applyProtection="1">
      <alignment horizontal="center" vertical="center"/>
    </xf>
    <xf numFmtId="166" fontId="4" fillId="0" borderId="0" xfId="0" applyNumberFormat="1" applyFont="1" applyFill="1" applyBorder="1" applyAlignment="1" applyProtection="1">
      <alignment horizontal="right"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69" fontId="7" fillId="0" borderId="0" xfId="0" applyNumberFormat="1" applyFont="1" applyFill="1" applyBorder="1" applyAlignment="1" applyProtection="1">
      <alignment vertical="center"/>
      <protection locked="0"/>
    </xf>
    <xf numFmtId="169" fontId="3" fillId="0" borderId="1" xfId="0" applyNumberFormat="1" applyFont="1" applyFill="1" applyBorder="1" applyAlignment="1" applyProtection="1">
      <alignment horizontal="center" vertical="center"/>
      <protection locked="0"/>
    </xf>
    <xf numFmtId="169" fontId="7" fillId="7" borderId="1" xfId="0" applyNumberFormat="1" applyFont="1" applyFill="1" applyBorder="1" applyAlignment="1" applyProtection="1">
      <alignment horizontal="right" vertical="center"/>
      <protection locked="0"/>
    </xf>
    <xf numFmtId="169" fontId="17" fillId="2" borderId="10" xfId="0" applyNumberFormat="1" applyFont="1" applyFill="1" applyBorder="1" applyAlignment="1">
      <alignment horizontal="right"/>
    </xf>
    <xf numFmtId="0" fontId="11" fillId="0" borderId="3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center"/>
    </xf>
    <xf numFmtId="0" fontId="18" fillId="0" borderId="3" xfId="0" applyFont="1" applyBorder="1" applyAlignment="1" applyProtection="1"/>
    <xf numFmtId="0" fontId="12" fillId="0" borderId="3" xfId="0" applyFont="1" applyFill="1" applyBorder="1" applyAlignment="1" applyProtection="1">
      <alignment horizontal="center"/>
    </xf>
    <xf numFmtId="0" fontId="0" fillId="0" borderId="0" xfId="0" applyBorder="1" applyProtection="1"/>
    <xf numFmtId="4" fontId="46" fillId="5" borderId="20" xfId="0" applyNumberFormat="1" applyFont="1" applyFill="1" applyBorder="1" applyProtection="1">
      <protection locked="0"/>
    </xf>
    <xf numFmtId="165" fontId="0" fillId="0" borderId="0" xfId="0" applyNumberFormat="1" applyBorder="1" applyAlignment="1" applyProtection="1">
      <alignment horizontal="left"/>
    </xf>
    <xf numFmtId="165" fontId="0" fillId="0" borderId="0" xfId="0" applyNumberFormat="1" applyBorder="1" applyProtection="1"/>
    <xf numFmtId="3" fontId="47" fillId="5" borderId="20" xfId="0" applyNumberFormat="1" applyFont="1" applyFill="1" applyBorder="1" applyAlignment="1" applyProtection="1">
      <alignment horizontal="center"/>
      <protection locked="0"/>
    </xf>
    <xf numFmtId="4" fontId="17" fillId="0" borderId="0" xfId="0" applyNumberFormat="1" applyFont="1" applyBorder="1" applyProtection="1"/>
    <xf numFmtId="0" fontId="12" fillId="0" borderId="3" xfId="0" applyFont="1" applyBorder="1" applyAlignment="1" applyProtection="1">
      <alignment horizontal="center"/>
    </xf>
    <xf numFmtId="0" fontId="11" fillId="0" borderId="9" xfId="0" applyFont="1" applyBorder="1" applyAlignment="1" applyProtection="1">
      <alignment horizontal="center"/>
    </xf>
    <xf numFmtId="166" fontId="11" fillId="2" borderId="10" xfId="0" applyNumberFormat="1" applyFont="1" applyFill="1" applyBorder="1" applyAlignment="1" applyProtection="1">
      <alignment horizontal="right"/>
    </xf>
    <xf numFmtId="169" fontId="3" fillId="8" borderId="9" xfId="0" applyNumberFormat="1" applyFont="1" applyFill="1" applyBorder="1" applyAlignment="1">
      <alignment horizontal="right" vertical="center"/>
    </xf>
    <xf numFmtId="169" fontId="3" fillId="9" borderId="1" xfId="0" applyNumberFormat="1" applyFont="1" applyFill="1" applyBorder="1"/>
    <xf numFmtId="1" fontId="0" fillId="0" borderId="0" xfId="0" applyNumberFormat="1"/>
    <xf numFmtId="3" fontId="3" fillId="2" borderId="18" xfId="0" applyNumberFormat="1" applyFont="1" applyFill="1" applyBorder="1" applyAlignment="1">
      <alignment horizontal="right" vertical="center"/>
    </xf>
    <xf numFmtId="165" fontId="3" fillId="0" borderId="2" xfId="0" applyNumberFormat="1" applyFont="1" applyFill="1" applyBorder="1"/>
    <xf numFmtId="165" fontId="21" fillId="0" borderId="0" xfId="0" applyNumberFormat="1" applyFont="1" applyFill="1" applyBorder="1"/>
    <xf numFmtId="0" fontId="0" fillId="0" borderId="0" xfId="0" applyFill="1" applyBorder="1" applyAlignment="1">
      <alignment vertical="center" wrapText="1"/>
    </xf>
    <xf numFmtId="0" fontId="21" fillId="0" borderId="0" xfId="0" applyFont="1" applyFill="1" applyBorder="1" applyAlignment="1">
      <alignment vertical="center"/>
    </xf>
    <xf numFmtId="2" fontId="3" fillId="2" borderId="10" xfId="0" applyNumberFormat="1" applyFont="1" applyFill="1" applyBorder="1" applyAlignment="1">
      <alignment horizontal="right" vertical="center"/>
    </xf>
    <xf numFmtId="2" fontId="0" fillId="0" borderId="0" xfId="0" applyNumberFormat="1"/>
    <xf numFmtId="0" fontId="0" fillId="3" borderId="1" xfId="0" applyFill="1" applyBorder="1" applyAlignment="1" applyProtection="1">
      <alignment horizontal="center" vertical="center" wrapText="1"/>
      <protection locked="0"/>
    </xf>
    <xf numFmtId="165" fontId="0" fillId="0" borderId="1" xfId="0" applyNumberFormat="1" applyFill="1" applyBorder="1" applyAlignment="1" applyProtection="1">
      <alignment horizontal="left" vertical="center" wrapText="1"/>
    </xf>
    <xf numFmtId="165" fontId="0" fillId="0" borderId="1" xfId="0" applyNumberFormat="1" applyFill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1" fontId="4" fillId="7" borderId="1" xfId="0" applyNumberFormat="1" applyFont="1" applyFill="1" applyBorder="1" applyAlignment="1">
      <alignment horizontal="center" vertical="center"/>
    </xf>
    <xf numFmtId="169" fontId="48" fillId="7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/>
    </xf>
    <xf numFmtId="165" fontId="0" fillId="0" borderId="1" xfId="0" applyNumberFormat="1" applyFill="1" applyBorder="1" applyAlignment="1" applyProtection="1">
      <alignment horizontal="left" vertical="center" wrapText="1"/>
    </xf>
    <xf numFmtId="165" fontId="0" fillId="0" borderId="1" xfId="0" applyNumberFormat="1" applyFill="1" applyBorder="1" applyAlignment="1" applyProtection="1">
      <alignment horizontal="left" vertical="center" wrapText="1"/>
    </xf>
    <xf numFmtId="168" fontId="3" fillId="2" borderId="0" xfId="0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65" fontId="0" fillId="0" borderId="0" xfId="0" applyNumberFormat="1" applyFont="1" applyFill="1" applyBorder="1" applyAlignment="1" applyProtection="1"/>
    <xf numFmtId="0" fontId="0" fillId="0" borderId="0" xfId="0" applyAlignment="1"/>
    <xf numFmtId="0" fontId="25" fillId="0" borderId="3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165" fontId="4" fillId="0" borderId="0" xfId="0" applyNumberFormat="1" applyFont="1" applyFill="1" applyBorder="1" applyAlignment="1">
      <alignment horizontal="center"/>
    </xf>
    <xf numFmtId="0" fontId="0" fillId="6" borderId="8" xfId="0" applyFill="1" applyBorder="1" applyAlignment="1">
      <alignment horizontal="right" vertical="center"/>
    </xf>
    <xf numFmtId="0" fontId="0" fillId="6" borderId="24" xfId="0" applyFill="1" applyBorder="1" applyAlignment="1">
      <alignment horizontal="right" vertical="center"/>
    </xf>
    <xf numFmtId="165" fontId="0" fillId="0" borderId="0" xfId="0" applyNumberForma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166" fontId="32" fillId="2" borderId="1" xfId="0" applyNumberFormat="1" applyFont="1" applyFill="1" applyBorder="1" applyAlignment="1"/>
    <xf numFmtId="0" fontId="0" fillId="2" borderId="1" xfId="0" applyFill="1" applyBorder="1" applyAlignment="1"/>
    <xf numFmtId="0" fontId="0" fillId="0" borderId="0" xfId="0" applyBorder="1" applyAlignment="1">
      <alignment horizontal="center"/>
    </xf>
    <xf numFmtId="0" fontId="32" fillId="0" borderId="26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/>
    </xf>
    <xf numFmtId="0" fontId="32" fillId="2" borderId="24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1" fillId="0" borderId="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2" fillId="0" borderId="8" xfId="0" applyFont="1" applyBorder="1" applyAlignment="1"/>
    <xf numFmtId="0" fontId="32" fillId="0" borderId="23" xfId="0" applyFont="1" applyBorder="1" applyAlignment="1"/>
    <xf numFmtId="0" fontId="32" fillId="0" borderId="24" xfId="0" applyFont="1" applyBorder="1" applyAlignment="1"/>
    <xf numFmtId="0" fontId="1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/>
    <xf numFmtId="165" fontId="17" fillId="2" borderId="4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32" fillId="0" borderId="8" xfId="0" applyFont="1" applyFill="1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166" fontId="1" fillId="2" borderId="3" xfId="0" applyNumberFormat="1" applyFont="1" applyFill="1" applyBorder="1" applyAlignment="1">
      <alignment horizontal="right" vertical="center"/>
    </xf>
    <xf numFmtId="0" fontId="21" fillId="2" borderId="0" xfId="0" applyFont="1" applyFill="1" applyAlignment="1">
      <alignment horizontal="right" vertical="center"/>
    </xf>
    <xf numFmtId="166" fontId="17" fillId="2" borderId="0" xfId="0" applyNumberFormat="1" applyFont="1" applyFill="1" applyBorder="1" applyAlignment="1">
      <alignment horizontal="right" vertical="center"/>
    </xf>
    <xf numFmtId="0" fontId="0" fillId="0" borderId="8" xfId="0" applyBorder="1" applyAlignment="1"/>
    <xf numFmtId="0" fontId="17" fillId="0" borderId="29" xfId="0" applyFont="1" applyBorder="1" applyAlignment="1">
      <alignment wrapText="1"/>
    </xf>
    <xf numFmtId="0" fontId="0" fillId="0" borderId="26" xfId="0" applyBorder="1" applyAlignment="1">
      <alignment wrapText="1"/>
    </xf>
    <xf numFmtId="0" fontId="35" fillId="2" borderId="3" xfId="0" applyFont="1" applyFill="1" applyBorder="1" applyAlignment="1"/>
    <xf numFmtId="0" fontId="19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9" fillId="0" borderId="8" xfId="0" applyFont="1" applyBorder="1" applyAlignment="1">
      <alignment horizontal="right" wrapText="1"/>
    </xf>
    <xf numFmtId="0" fontId="19" fillId="0" borderId="23" xfId="0" applyFont="1" applyBorder="1" applyAlignment="1">
      <alignment horizontal="right" wrapText="1"/>
    </xf>
    <xf numFmtId="0" fontId="19" fillId="0" borderId="24" xfId="0" applyFont="1" applyBorder="1" applyAlignment="1">
      <alignment horizontal="right" wrapText="1"/>
    </xf>
    <xf numFmtId="165" fontId="9" fillId="0" borderId="0" xfId="0" applyNumberFormat="1" applyFont="1" applyFill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6" fontId="3" fillId="2" borderId="0" xfId="0" applyNumberFormat="1" applyFont="1" applyFill="1" applyBorder="1" applyAlignment="1">
      <alignment vertical="center"/>
    </xf>
    <xf numFmtId="166" fontId="0" fillId="0" borderId="0" xfId="0" applyNumberFormat="1" applyAlignment="1"/>
    <xf numFmtId="0" fontId="0" fillId="0" borderId="0" xfId="0" applyAlignment="1">
      <alignment horizontal="left"/>
    </xf>
    <xf numFmtId="165" fontId="4" fillId="0" borderId="8" xfId="0" applyNumberFormat="1" applyFont="1" applyFill="1" applyBorder="1" applyAlignment="1" applyProtection="1">
      <alignment horizontal="center" vertical="center"/>
    </xf>
    <xf numFmtId="165" fontId="4" fillId="0" borderId="23" xfId="0" applyNumberFormat="1" applyFont="1" applyFill="1" applyBorder="1" applyAlignment="1" applyProtection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/>
    </xf>
    <xf numFmtId="166" fontId="4" fillId="2" borderId="0" xfId="0" applyNumberFormat="1" applyFont="1" applyFill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65" fontId="4" fillId="0" borderId="0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165" fontId="9" fillId="0" borderId="1" xfId="0" applyNumberFormat="1" applyFont="1" applyFill="1" applyBorder="1" applyAlignment="1" applyProtection="1">
      <alignment horizontal="center" vertical="center"/>
    </xf>
    <xf numFmtId="165" fontId="9" fillId="0" borderId="1" xfId="0" applyNumberFormat="1" applyFont="1" applyFill="1" applyBorder="1" applyAlignment="1" applyProtection="1">
      <alignment horizontal="left"/>
    </xf>
    <xf numFmtId="0" fontId="0" fillId="0" borderId="1" xfId="0" applyBorder="1" applyAlignment="1">
      <alignment horizontal="left"/>
    </xf>
    <xf numFmtId="165" fontId="4" fillId="0" borderId="1" xfId="0" applyNumberFormat="1" applyFont="1" applyFill="1" applyBorder="1" applyAlignment="1" applyProtection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9" fillId="0" borderId="5" xfId="0" applyFont="1" applyBorder="1" applyAlignment="1"/>
    <xf numFmtId="165" fontId="2" fillId="0" borderId="8" xfId="0" applyNumberFormat="1" applyFont="1" applyFill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165" fontId="2" fillId="0" borderId="23" xfId="0" applyNumberFormat="1" applyFont="1" applyFill="1" applyBorder="1" applyAlignment="1">
      <alignment horizontal="left" vertical="center" wrapText="1"/>
    </xf>
    <xf numFmtId="165" fontId="2" fillId="0" borderId="24" xfId="0" applyNumberFormat="1" applyFont="1" applyFill="1" applyBorder="1" applyAlignment="1">
      <alignment horizontal="left" vertical="center" wrapText="1"/>
    </xf>
    <xf numFmtId="166" fontId="11" fillId="0" borderId="0" xfId="0" applyNumberFormat="1" applyFont="1" applyFill="1" applyBorder="1" applyAlignment="1">
      <alignment horizontal="right"/>
    </xf>
    <xf numFmtId="0" fontId="0" fillId="0" borderId="0" xfId="0" applyFill="1" applyAlignment="1"/>
    <xf numFmtId="165" fontId="9" fillId="0" borderId="8" xfId="0" applyNumberFormat="1" applyFont="1" applyFill="1" applyBorder="1" applyAlignment="1">
      <alignment horizontal="center" vertical="center"/>
    </xf>
    <xf numFmtId="165" fontId="9" fillId="0" borderId="23" xfId="0" applyNumberFormat="1" applyFont="1" applyFill="1" applyBorder="1" applyAlignment="1">
      <alignment horizontal="center" vertical="center"/>
    </xf>
    <xf numFmtId="165" fontId="9" fillId="0" borderId="24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0" fillId="0" borderId="3" xfId="0" applyBorder="1" applyAlignment="1"/>
    <xf numFmtId="165" fontId="22" fillId="0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3" xfId="0" applyFont="1" applyBorder="1" applyAlignment="1"/>
    <xf numFmtId="0" fontId="3" fillId="0" borderId="24" xfId="0" applyFont="1" applyBorder="1" applyAlignment="1"/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34" fillId="3" borderId="1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/>
    <xf numFmtId="0" fontId="3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65" fontId="7" fillId="0" borderId="0" xfId="0" applyNumberFormat="1" applyFon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24" fillId="0" borderId="25" xfId="0" applyFont="1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65" fontId="28" fillId="0" borderId="0" xfId="0" applyNumberFormat="1" applyFont="1" applyFill="1" applyBorder="1" applyAlignment="1">
      <alignment horizontal="center"/>
    </xf>
    <xf numFmtId="0" fontId="12" fillId="0" borderId="19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65" fontId="16" fillId="3" borderId="19" xfId="0" applyNumberFormat="1" applyFont="1" applyFill="1" applyBorder="1" applyAlignment="1" applyProtection="1">
      <alignment horizontal="center" vertical="center" wrapText="1"/>
      <protection locked="0"/>
    </xf>
    <xf numFmtId="165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27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3" fillId="3" borderId="19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0" fontId="15" fillId="3" borderId="22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38" fillId="0" borderId="14" xfId="0" applyFont="1" applyFill="1" applyBorder="1" applyAlignment="1">
      <alignment horizontal="center" vertical="center"/>
    </xf>
    <xf numFmtId="0" fontId="38" fillId="0" borderId="15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65" fontId="22" fillId="0" borderId="1" xfId="0" applyNumberFormat="1" applyFont="1" applyFill="1" applyBorder="1" applyAlignment="1">
      <alignment horizontal="left" vertical="center" wrapText="1"/>
    </xf>
    <xf numFmtId="165" fontId="16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12" fillId="0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Fill="1" applyBorder="1" applyAlignment="1">
      <alignment horizontal="center" vertical="top"/>
    </xf>
    <xf numFmtId="165" fontId="0" fillId="0" borderId="1" xfId="0" applyNumberFormat="1" applyFill="1" applyBorder="1" applyAlignment="1" applyProtection="1">
      <alignment vertical="center" wrapText="1"/>
    </xf>
    <xf numFmtId="165" fontId="17" fillId="0" borderId="37" xfId="0" applyNumberFormat="1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165" fontId="17" fillId="0" borderId="25" xfId="0" applyNumberFormat="1" applyFont="1" applyFill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168" fontId="4" fillId="2" borderId="0" xfId="0" applyNumberFormat="1" applyFont="1" applyFill="1" applyBorder="1" applyAlignment="1" applyProtection="1">
      <alignment horizontal="center" vertical="center"/>
    </xf>
    <xf numFmtId="165" fontId="4" fillId="0" borderId="37" xfId="0" applyNumberFormat="1" applyFont="1" applyFill="1" applyBorder="1" applyAlignment="1" applyProtection="1">
      <alignment vertical="center" wrapText="1"/>
    </xf>
    <xf numFmtId="165" fontId="4" fillId="0" borderId="5" xfId="0" applyNumberFormat="1" applyFont="1" applyFill="1" applyBorder="1" applyAlignment="1" applyProtection="1">
      <alignment vertical="center" wrapText="1"/>
    </xf>
    <xf numFmtId="0" fontId="19" fillId="0" borderId="31" xfId="0" applyFont="1" applyBorder="1" applyAlignment="1">
      <alignment horizontal="left" wrapText="1"/>
    </xf>
    <xf numFmtId="0" fontId="19" fillId="0" borderId="23" xfId="0" applyFont="1" applyBorder="1" applyAlignment="1">
      <alignment horizontal="left" wrapText="1"/>
    </xf>
    <xf numFmtId="0" fontId="19" fillId="0" borderId="24" xfId="0" applyFont="1" applyBorder="1" applyAlignment="1">
      <alignment horizontal="left" wrapText="1"/>
    </xf>
    <xf numFmtId="0" fontId="17" fillId="0" borderId="25" xfId="0" applyFont="1" applyFill="1" applyBorder="1" applyAlignment="1">
      <alignment horizontal="left" wrapText="1"/>
    </xf>
    <xf numFmtId="0" fontId="17" fillId="0" borderId="26" xfId="0" applyFont="1" applyFill="1" applyBorder="1" applyAlignment="1">
      <alignment horizontal="left" wrapText="1"/>
    </xf>
    <xf numFmtId="0" fontId="17" fillId="0" borderId="40" xfId="0" applyFont="1" applyFill="1" applyBorder="1" applyAlignment="1">
      <alignment horizontal="left" wrapText="1"/>
    </xf>
    <xf numFmtId="0" fontId="0" fillId="0" borderId="31" xfId="0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0" fillId="0" borderId="30" xfId="0" applyBorder="1" applyAlignment="1">
      <alignment horizontal="left"/>
    </xf>
    <xf numFmtId="0" fontId="19" fillId="0" borderId="30" xfId="0" applyFont="1" applyBorder="1" applyAlignment="1">
      <alignment horizontal="left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165" fontId="0" fillId="0" borderId="0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7" fillId="0" borderId="39" xfId="0" applyFont="1" applyFill="1" applyBorder="1" applyAlignment="1">
      <alignment horizontal="left" wrapText="1"/>
    </xf>
    <xf numFmtId="0" fontId="19" fillId="0" borderId="30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10" fontId="6" fillId="4" borderId="0" xfId="0" applyNumberFormat="1" applyFont="1" applyFill="1" applyBorder="1" applyAlignment="1" applyProtection="1">
      <alignment horizontal="center" vertical="center"/>
      <protection locked="0"/>
    </xf>
    <xf numFmtId="169" fontId="3" fillId="2" borderId="9" xfId="0" applyNumberFormat="1" applyFont="1" applyFill="1" applyBorder="1" applyAlignment="1">
      <alignment horizontal="right" vertical="center"/>
    </xf>
    <xf numFmtId="0" fontId="3" fillId="0" borderId="32" xfId="0" applyFont="1" applyFill="1" applyBorder="1" applyAlignment="1" applyProtection="1">
      <alignment horizontal="left"/>
    </xf>
    <xf numFmtId="0" fontId="3" fillId="0" borderId="33" xfId="0" applyFont="1" applyFill="1" applyBorder="1" applyAlignment="1" applyProtection="1">
      <alignment horizontal="left"/>
    </xf>
    <xf numFmtId="0" fontId="3" fillId="0" borderId="34" xfId="0" applyFont="1" applyFill="1" applyBorder="1" applyAlignment="1" applyProtection="1">
      <alignment horizontal="left"/>
    </xf>
    <xf numFmtId="0" fontId="0" fillId="0" borderId="30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/>
    <xf numFmtId="0" fontId="0" fillId="0" borderId="30" xfId="0" applyFont="1" applyFill="1" applyBorder="1" applyAlignment="1">
      <alignment horizontal="left"/>
    </xf>
    <xf numFmtId="165" fontId="4" fillId="0" borderId="25" xfId="0" applyNumberFormat="1" applyFont="1" applyFill="1" applyBorder="1" applyAlignment="1" applyProtection="1">
      <alignment horizontal="left" wrapText="1"/>
    </xf>
    <xf numFmtId="165" fontId="4" fillId="0" borderId="26" xfId="0" applyNumberFormat="1" applyFont="1" applyFill="1" applyBorder="1" applyAlignment="1" applyProtection="1">
      <alignment horizontal="left" wrapText="1"/>
    </xf>
    <xf numFmtId="165" fontId="2" fillId="0" borderId="30" xfId="0" applyNumberFormat="1" applyFont="1" applyFill="1" applyBorder="1" applyAlignment="1">
      <alignment horizontal="left" vertical="center" wrapText="1"/>
    </xf>
    <xf numFmtId="165" fontId="4" fillId="0" borderId="30" xfId="0" applyNumberFormat="1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left" vertical="center" wrapText="1"/>
    </xf>
    <xf numFmtId="165" fontId="4" fillId="0" borderId="31" xfId="0" applyNumberFormat="1" applyFont="1" applyFill="1" applyBorder="1" applyAlignment="1" applyProtection="1">
      <alignment horizontal="left" vertical="center"/>
    </xf>
    <xf numFmtId="165" fontId="4" fillId="0" borderId="23" xfId="0" applyNumberFormat="1" applyFont="1" applyFill="1" applyBorder="1" applyAlignment="1" applyProtection="1">
      <alignment horizontal="left" vertical="center"/>
    </xf>
    <xf numFmtId="165" fontId="4" fillId="0" borderId="24" xfId="0" applyNumberFormat="1" applyFont="1" applyFill="1" applyBorder="1" applyAlignment="1" applyProtection="1">
      <alignment horizontal="left" vertical="center"/>
    </xf>
    <xf numFmtId="165" fontId="9" fillId="0" borderId="31" xfId="0" applyNumberFormat="1" applyFont="1" applyFill="1" applyBorder="1" applyAlignment="1" applyProtection="1">
      <alignment horizontal="center" vertical="center"/>
    </xf>
    <xf numFmtId="165" fontId="9" fillId="0" borderId="23" xfId="0" applyNumberFormat="1" applyFont="1" applyFill="1" applyBorder="1" applyAlignment="1" applyProtection="1">
      <alignment horizontal="center" vertical="center"/>
    </xf>
    <xf numFmtId="165" fontId="9" fillId="0" borderId="24" xfId="0" applyNumberFormat="1" applyFont="1" applyFill="1" applyBorder="1" applyAlignment="1" applyProtection="1">
      <alignment horizontal="center" vertical="center"/>
    </xf>
    <xf numFmtId="0" fontId="35" fillId="0" borderId="37" xfId="0" applyFont="1" applyFill="1" applyBorder="1" applyAlignment="1"/>
    <xf numFmtId="0" fontId="35" fillId="0" borderId="5" xfId="0" applyFont="1" applyFill="1" applyBorder="1" applyAlignment="1"/>
    <xf numFmtId="0" fontId="35" fillId="0" borderId="38" xfId="0" applyFont="1" applyFill="1" applyBorder="1" applyAlignment="1"/>
    <xf numFmtId="0" fontId="0" fillId="0" borderId="9" xfId="0" applyBorder="1" applyAlignment="1">
      <alignment horizontal="center"/>
    </xf>
    <xf numFmtId="165" fontId="0" fillId="0" borderId="31" xfId="0" applyNumberFormat="1" applyFont="1" applyFill="1" applyBorder="1" applyAlignment="1">
      <alignment horizontal="left" vertical="center" wrapText="1"/>
    </xf>
    <xf numFmtId="165" fontId="0" fillId="0" borderId="23" xfId="0" applyNumberFormat="1" applyFont="1" applyFill="1" applyBorder="1" applyAlignment="1">
      <alignment horizontal="left" vertical="center" wrapText="1"/>
    </xf>
    <xf numFmtId="165" fontId="0" fillId="0" borderId="24" xfId="0" applyNumberFormat="1" applyFont="1" applyFill="1" applyBorder="1" applyAlignment="1">
      <alignment horizontal="left" vertical="center" wrapText="1"/>
    </xf>
    <xf numFmtId="165" fontId="0" fillId="0" borderId="1" xfId="0" applyNumberFormat="1" applyFill="1" applyBorder="1" applyAlignment="1" applyProtection="1">
      <alignment horizontal="left" vertical="center" wrapText="1"/>
    </xf>
    <xf numFmtId="3" fontId="7" fillId="7" borderId="4" xfId="0" applyNumberFormat="1" applyFont="1" applyFill="1" applyBorder="1" applyAlignment="1" applyProtection="1">
      <alignment horizontal="center" vertical="center"/>
      <protection locked="0"/>
    </xf>
    <xf numFmtId="3" fontId="7" fillId="7" borderId="19" xfId="0" applyNumberFormat="1" applyFont="1" applyFill="1" applyBorder="1" applyAlignment="1" applyProtection="1">
      <alignment horizontal="center" vertical="center"/>
      <protection locked="0"/>
    </xf>
    <xf numFmtId="169" fontId="7" fillId="7" borderId="4" xfId="0" applyNumberFormat="1" applyFont="1" applyFill="1" applyBorder="1" applyAlignment="1" applyProtection="1">
      <alignment horizontal="right" vertical="center"/>
      <protection locked="0"/>
    </xf>
    <xf numFmtId="169" fontId="7" fillId="7" borderId="19" xfId="0" applyNumberFormat="1" applyFont="1" applyFill="1" applyBorder="1" applyAlignment="1" applyProtection="1">
      <alignment horizontal="right" vertical="center"/>
      <protection locked="0"/>
    </xf>
    <xf numFmtId="4" fontId="4" fillId="2" borderId="4" xfId="0" applyNumberFormat="1" applyFont="1" applyFill="1" applyBorder="1" applyAlignment="1">
      <alignment horizontal="right" vertical="center"/>
    </xf>
    <xf numFmtId="4" fontId="4" fillId="2" borderId="19" xfId="0" applyNumberFormat="1" applyFont="1" applyFill="1" applyBorder="1" applyAlignment="1">
      <alignment horizontal="right" vertical="center"/>
    </xf>
    <xf numFmtId="165" fontId="0" fillId="0" borderId="8" xfId="0" applyNumberFormat="1" applyFont="1" applyFill="1" applyBorder="1" applyAlignment="1" applyProtection="1">
      <alignment horizontal="left" vertical="center" wrapText="1"/>
    </xf>
    <xf numFmtId="165" fontId="0" fillId="0" borderId="24" xfId="0" applyNumberFormat="1" applyFont="1" applyFill="1" applyBorder="1" applyAlignment="1" applyProtection="1">
      <alignment horizontal="left" vertical="center" wrapText="1"/>
    </xf>
    <xf numFmtId="165" fontId="4" fillId="0" borderId="2" xfId="0" applyNumberFormat="1" applyFont="1" applyFill="1" applyBorder="1" applyAlignment="1" applyProtection="1">
      <alignment horizontal="left" vertical="center" wrapText="1"/>
    </xf>
    <xf numFmtId="165" fontId="4" fillId="0" borderId="0" xfId="0" applyNumberFormat="1" applyFont="1" applyFill="1" applyBorder="1" applyAlignment="1" applyProtection="1">
      <alignment horizontal="left" vertical="center" wrapText="1"/>
    </xf>
    <xf numFmtId="165" fontId="4" fillId="0" borderId="9" xfId="0" applyNumberFormat="1" applyFont="1" applyFill="1" applyBorder="1" applyAlignment="1" applyProtection="1">
      <alignment horizontal="left" vertical="center" wrapText="1"/>
    </xf>
    <xf numFmtId="165" fontId="4" fillId="0" borderId="8" xfId="0" applyNumberFormat="1" applyFont="1" applyFill="1" applyBorder="1" applyAlignment="1" applyProtection="1">
      <alignment horizontal="center" vertical="center" wrapText="1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2" fillId="0" borderId="31" xfId="0" applyFont="1" applyFill="1" applyBorder="1" applyAlignment="1">
      <alignment horizontal="left" vertical="center" wrapText="1"/>
    </xf>
    <xf numFmtId="0" fontId="22" fillId="0" borderId="23" xfId="0" applyFont="1" applyFill="1" applyBorder="1" applyAlignment="1">
      <alignment horizontal="left" vertical="center" wrapText="1"/>
    </xf>
    <xf numFmtId="0" fontId="22" fillId="0" borderId="24" xfId="0" applyFont="1" applyFill="1" applyBorder="1" applyAlignment="1">
      <alignment horizontal="left" vertical="center" wrapText="1"/>
    </xf>
    <xf numFmtId="0" fontId="28" fillId="0" borderId="10" xfId="0" applyFont="1" applyFill="1" applyBorder="1" applyAlignment="1">
      <alignment horizontal="center" vertical="top"/>
    </xf>
    <xf numFmtId="0" fontId="15" fillId="3" borderId="1" xfId="0" applyFont="1" applyFill="1" applyBorder="1" applyAlignment="1" applyProtection="1">
      <alignment horizontal="center" vertical="center"/>
    </xf>
    <xf numFmtId="0" fontId="15" fillId="3" borderId="10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12" fillId="0" borderId="37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3" borderId="10" xfId="0" applyFont="1" applyFill="1" applyBorder="1" applyAlignment="1" applyProtection="1">
      <alignment horizontal="center" vertical="center"/>
      <protection locked="0"/>
    </xf>
    <xf numFmtId="0" fontId="17" fillId="0" borderId="3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65" fontId="16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0" xfId="0" applyFont="1" applyFill="1" applyBorder="1" applyAlignment="1">
      <alignment horizontal="center" vertical="center"/>
    </xf>
    <xf numFmtId="170" fontId="16" fillId="3" borderId="19" xfId="0" applyNumberFormat="1" applyFont="1" applyFill="1" applyBorder="1" applyAlignment="1" applyProtection="1">
      <alignment horizontal="center" vertical="center" wrapText="1"/>
      <protection locked="0"/>
    </xf>
    <xf numFmtId="170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22" fillId="0" borderId="4" xfId="0" applyNumberFormat="1" applyFont="1" applyFill="1" applyBorder="1" applyAlignment="1">
      <alignment horizontal="center" vertical="center" wrapText="1"/>
    </xf>
    <xf numFmtId="165" fontId="22" fillId="0" borderId="27" xfId="0" applyNumberFormat="1" applyFont="1" applyFill="1" applyBorder="1" applyAlignment="1">
      <alignment horizontal="center" vertical="center" wrapText="1"/>
    </xf>
    <xf numFmtId="165" fontId="22" fillId="0" borderId="19" xfId="0" applyNumberFormat="1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/>
    </xf>
    <xf numFmtId="165" fontId="4" fillId="0" borderId="31" xfId="0" applyNumberFormat="1" applyFont="1" applyFill="1" applyBorder="1" applyAlignment="1">
      <alignment horizontal="left" vertical="center" wrapText="1"/>
    </xf>
    <xf numFmtId="165" fontId="4" fillId="0" borderId="23" xfId="0" applyNumberFormat="1" applyFont="1" applyFill="1" applyBorder="1" applyAlignment="1">
      <alignment horizontal="left" vertical="center" wrapText="1"/>
    </xf>
    <xf numFmtId="165" fontId="4" fillId="0" borderId="24" xfId="0" applyNumberFormat="1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 applyProtection="1">
      <alignment horizontal="center"/>
    </xf>
    <xf numFmtId="165" fontId="0" fillId="0" borderId="0" xfId="0" applyNumberFormat="1" applyFill="1" applyBorder="1" applyAlignment="1" applyProtection="1">
      <alignment horizontal="center"/>
    </xf>
    <xf numFmtId="0" fontId="42" fillId="0" borderId="32" xfId="0" applyFont="1" applyFill="1" applyBorder="1" applyAlignment="1" applyProtection="1">
      <alignment horizontal="left"/>
    </xf>
    <xf numFmtId="0" fontId="42" fillId="0" borderId="33" xfId="0" applyFont="1" applyFill="1" applyBorder="1" applyAlignment="1" applyProtection="1">
      <alignment horizontal="left"/>
    </xf>
    <xf numFmtId="0" fontId="42" fillId="0" borderId="34" xfId="0" applyFont="1" applyFill="1" applyBorder="1" applyAlignment="1" applyProtection="1">
      <alignment horizontal="left"/>
    </xf>
    <xf numFmtId="165" fontId="4" fillId="0" borderId="0" xfId="0" applyNumberFormat="1" applyFont="1" applyBorder="1" applyAlignment="1">
      <alignment horizontal="center"/>
    </xf>
    <xf numFmtId="0" fontId="17" fillId="0" borderId="2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45" fillId="0" borderId="32" xfId="0" applyFont="1" applyFill="1" applyBorder="1" applyAlignment="1">
      <alignment horizontal="left" vertical="center" wrapText="1"/>
    </xf>
    <xf numFmtId="0" fontId="45" fillId="0" borderId="33" xfId="0" applyFont="1" applyFill="1" applyBorder="1" applyAlignment="1">
      <alignment horizontal="left" vertical="center" wrapText="1"/>
    </xf>
    <xf numFmtId="0" fontId="45" fillId="0" borderId="34" xfId="0" applyFont="1" applyFill="1" applyBorder="1" applyAlignment="1">
      <alignment horizontal="left" vertical="center" wrapText="1"/>
    </xf>
    <xf numFmtId="0" fontId="25" fillId="0" borderId="42" xfId="0" applyFont="1" applyFill="1" applyBorder="1" applyAlignment="1" applyProtection="1">
      <alignment horizontal="left"/>
    </xf>
    <xf numFmtId="0" fontId="25" fillId="0" borderId="43" xfId="0" applyFont="1" applyFill="1" applyBorder="1" applyAlignment="1" applyProtection="1">
      <alignment horizontal="left"/>
    </xf>
    <xf numFmtId="0" fontId="9" fillId="0" borderId="10" xfId="0" applyFont="1" applyFill="1" applyBorder="1" applyAlignment="1">
      <alignment horizontal="center" vertical="center" wrapText="1"/>
    </xf>
    <xf numFmtId="0" fontId="43" fillId="3" borderId="35" xfId="0" applyFont="1" applyFill="1" applyBorder="1" applyAlignment="1" applyProtection="1">
      <alignment horizontal="center" vertical="center" wrapText="1"/>
      <protection locked="0"/>
    </xf>
    <xf numFmtId="0" fontId="44" fillId="0" borderId="36" xfId="0" applyFont="1" applyBorder="1" applyAlignment="1" applyProtection="1">
      <alignment horizontal="center" vertical="center" wrapText="1"/>
      <protection locked="0"/>
    </xf>
    <xf numFmtId="165" fontId="9" fillId="0" borderId="31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Fill="1" applyBorder="1" applyAlignment="1"/>
    <xf numFmtId="165" fontId="9" fillId="0" borderId="31" xfId="0" applyNumberFormat="1" applyFont="1" applyFill="1" applyBorder="1" applyAlignment="1" applyProtection="1">
      <alignment horizontal="left"/>
    </xf>
    <xf numFmtId="165" fontId="9" fillId="0" borderId="23" xfId="0" applyNumberFormat="1" applyFont="1" applyFill="1" applyBorder="1" applyAlignment="1" applyProtection="1">
      <alignment horizontal="left"/>
    </xf>
    <xf numFmtId="165" fontId="9" fillId="0" borderId="24" xfId="0" applyNumberFormat="1" applyFont="1" applyFill="1" applyBorder="1" applyAlignment="1" applyProtection="1">
      <alignment horizontal="left"/>
    </xf>
    <xf numFmtId="165" fontId="4" fillId="0" borderId="37" xfId="0" applyNumberFormat="1" applyFont="1" applyFill="1" applyBorder="1" applyAlignment="1" applyProtection="1">
      <alignment horizontal="left" vertical="center" wrapText="1"/>
    </xf>
    <xf numFmtId="165" fontId="4" fillId="0" borderId="5" xfId="0" applyNumberFormat="1" applyFont="1" applyFill="1" applyBorder="1" applyAlignment="1" applyProtection="1">
      <alignment horizontal="left" vertical="center" wrapText="1"/>
    </xf>
    <xf numFmtId="165" fontId="4" fillId="0" borderId="41" xfId="0" applyNumberFormat="1" applyFont="1" applyFill="1" applyBorder="1" applyAlignment="1" applyProtection="1">
      <alignment horizontal="left" vertical="center" wrapText="1"/>
    </xf>
    <xf numFmtId="0" fontId="19" fillId="0" borderId="3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165" fontId="17" fillId="0" borderId="8" xfId="0" applyNumberFormat="1" applyFont="1" applyFill="1" applyBorder="1" applyAlignment="1" applyProtection="1">
      <alignment horizontal="center" vertical="center"/>
    </xf>
    <xf numFmtId="165" fontId="17" fillId="0" borderId="24" xfId="0" applyNumberFormat="1" applyFont="1" applyFill="1" applyBorder="1" applyAlignment="1" applyProtection="1">
      <alignment horizontal="center" vertical="center"/>
    </xf>
    <xf numFmtId="0" fontId="0" fillId="0" borderId="23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165" fontId="0" fillId="0" borderId="8" xfId="0" applyNumberFormat="1" applyFill="1" applyBorder="1" applyAlignment="1" applyProtection="1">
      <alignment vertical="center" wrapText="1"/>
    </xf>
    <xf numFmtId="165" fontId="0" fillId="0" borderId="23" xfId="0" applyNumberFormat="1" applyFill="1" applyBorder="1" applyAlignment="1" applyProtection="1">
      <alignment vertical="center" wrapText="1"/>
    </xf>
    <xf numFmtId="165" fontId="0" fillId="0" borderId="24" xfId="0" applyNumberFormat="1" applyFill="1" applyBorder="1" applyAlignment="1" applyProtection="1">
      <alignment vertical="center" wrapText="1"/>
    </xf>
    <xf numFmtId="165" fontId="0" fillId="0" borderId="23" xfId="0" applyNumberFormat="1" applyFont="1" applyFill="1" applyBorder="1" applyAlignment="1" applyProtection="1">
      <alignment horizontal="left" vertical="center" wrapText="1"/>
    </xf>
    <xf numFmtId="165" fontId="2" fillId="0" borderId="31" xfId="0" applyNumberFormat="1" applyFont="1" applyFill="1" applyBorder="1" applyAlignment="1">
      <alignment horizontal="left" vertical="center" wrapText="1"/>
    </xf>
    <xf numFmtId="165" fontId="4" fillId="0" borderId="31" xfId="0" applyNumberFormat="1" applyFont="1" applyFill="1" applyBorder="1" applyAlignment="1" applyProtection="1">
      <alignment horizontal="center" vertical="center"/>
    </xf>
    <xf numFmtId="165" fontId="24" fillId="0" borderId="2" xfId="0" applyNumberFormat="1" applyFont="1" applyFill="1" applyBorder="1" applyAlignment="1" applyProtection="1">
      <alignment horizontal="left" vertical="center" wrapText="1"/>
    </xf>
    <xf numFmtId="165" fontId="24" fillId="0" borderId="37" xfId="0" applyNumberFormat="1" applyFont="1" applyFill="1" applyBorder="1" applyAlignment="1" applyProtection="1">
      <alignment horizontal="left" vertical="center" wrapText="1"/>
    </xf>
    <xf numFmtId="164" fontId="16" fillId="3" borderId="19" xfId="0" applyNumberFormat="1" applyFont="1" applyFill="1" applyBorder="1" applyAlignment="1" applyProtection="1">
      <alignment horizontal="center" vertical="center" wrapText="1"/>
      <protection locked="0"/>
    </xf>
    <xf numFmtId="164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167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Fill="1" applyBorder="1" applyAlignment="1">
      <alignment horizontal="left"/>
    </xf>
    <xf numFmtId="10" fontId="6" fillId="2" borderId="0" xfId="0" applyNumberFormat="1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170" fontId="16" fillId="2" borderId="19" xfId="0" applyNumberFormat="1" applyFont="1" applyFill="1" applyBorder="1" applyAlignment="1" applyProtection="1">
      <alignment horizontal="center" vertical="center" wrapText="1"/>
    </xf>
    <xf numFmtId="170" fontId="16" fillId="2" borderId="1" xfId="0" applyNumberFormat="1" applyFont="1" applyFill="1" applyBorder="1" applyAlignment="1" applyProtection="1">
      <alignment horizontal="center" vertical="center" wrapText="1"/>
    </xf>
    <xf numFmtId="4" fontId="4" fillId="2" borderId="4" xfId="0" applyNumberFormat="1" applyFont="1" applyFill="1" applyBorder="1" applyAlignment="1" applyProtection="1">
      <alignment horizontal="right" vertical="center"/>
    </xf>
    <xf numFmtId="4" fontId="4" fillId="2" borderId="19" xfId="0" applyNumberFormat="1" applyFont="1" applyFill="1" applyBorder="1" applyAlignment="1" applyProtection="1">
      <alignment horizontal="righ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1"/>
  <sheetViews>
    <sheetView zoomScaleNormal="100" workbookViewId="0">
      <selection activeCell="K14" sqref="K14"/>
    </sheetView>
  </sheetViews>
  <sheetFormatPr defaultRowHeight="13.2" x14ac:dyDescent="0.25"/>
  <cols>
    <col min="1" max="2" width="12.6640625" customWidth="1"/>
    <col min="3" max="3" width="14.44140625" customWidth="1"/>
    <col min="4" max="5" width="12.6640625" customWidth="1"/>
    <col min="6" max="6" width="14.6640625" customWidth="1"/>
    <col min="7" max="7" width="12.6640625" customWidth="1"/>
    <col min="8" max="8" width="13.33203125" customWidth="1"/>
    <col min="9" max="9" width="14.5546875" customWidth="1"/>
    <col min="10" max="10" width="15.109375" customWidth="1"/>
    <col min="11" max="11" width="14" customWidth="1"/>
    <col min="12" max="12" width="8.6640625" customWidth="1"/>
    <col min="13" max="13" width="8.5546875" customWidth="1"/>
  </cols>
  <sheetData>
    <row r="1" spans="1:13" ht="23.25" customHeight="1" x14ac:dyDescent="0.25">
      <c r="A1" s="461" t="s">
        <v>84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22.5" customHeight="1" x14ac:dyDescent="0.25">
      <c r="A2" s="462" t="s">
        <v>145</v>
      </c>
      <c r="B2" s="463"/>
      <c r="C2" s="463"/>
      <c r="D2" s="463"/>
      <c r="E2" s="463"/>
      <c r="F2" s="463"/>
      <c r="G2" s="463"/>
      <c r="H2" s="463"/>
      <c r="I2" s="463"/>
      <c r="J2" s="464"/>
      <c r="K2" s="464"/>
    </row>
    <row r="3" spans="1:13" ht="21.75" customHeight="1" x14ac:dyDescent="0.25">
      <c r="A3" s="465" t="s">
        <v>54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</row>
    <row r="4" spans="1:13" ht="21.75" customHeight="1" x14ac:dyDescent="0.25">
      <c r="A4" s="466" t="s">
        <v>58</v>
      </c>
      <c r="B4" s="467"/>
      <c r="C4" s="467"/>
      <c r="D4" s="467"/>
      <c r="E4" s="467"/>
      <c r="F4" s="68"/>
      <c r="G4" s="68"/>
      <c r="H4" s="68"/>
      <c r="I4" s="68"/>
      <c r="J4" s="68"/>
      <c r="K4" s="68"/>
    </row>
    <row r="5" spans="1:13" ht="23.25" customHeight="1" x14ac:dyDescent="0.25">
      <c r="A5" s="456" t="s">
        <v>29</v>
      </c>
      <c r="B5" s="457"/>
      <c r="C5" s="457"/>
      <c r="D5" s="457"/>
      <c r="E5" s="458"/>
      <c r="F5" s="459"/>
      <c r="G5" s="460"/>
      <c r="H5" s="5"/>
      <c r="I5" s="5"/>
      <c r="J5" s="5"/>
      <c r="K5" s="62"/>
    </row>
    <row r="6" spans="1:13" ht="28.5" customHeight="1" x14ac:dyDescent="0.25">
      <c r="A6" s="468" t="s">
        <v>15</v>
      </c>
      <c r="B6" s="469" t="s">
        <v>142</v>
      </c>
      <c r="C6" s="470"/>
      <c r="D6" s="470"/>
      <c r="E6" s="470"/>
      <c r="F6" s="470"/>
      <c r="G6" s="471" t="s">
        <v>28</v>
      </c>
      <c r="H6" s="472" t="s">
        <v>143</v>
      </c>
      <c r="I6" s="473"/>
      <c r="J6" s="473"/>
      <c r="K6" s="473"/>
      <c r="L6" s="473"/>
      <c r="M6" s="474"/>
    </row>
    <row r="7" spans="1:13" ht="13.5" customHeight="1" x14ac:dyDescent="0.25">
      <c r="A7" s="468"/>
      <c r="B7" s="470"/>
      <c r="C7" s="470"/>
      <c r="D7" s="470"/>
      <c r="E7" s="470"/>
      <c r="F7" s="470"/>
      <c r="G7" s="471"/>
      <c r="H7" s="475" t="s">
        <v>26</v>
      </c>
      <c r="I7" s="475"/>
      <c r="J7" s="475"/>
      <c r="K7" s="476"/>
      <c r="L7" s="476"/>
      <c r="M7" s="476"/>
    </row>
    <row r="8" spans="1:13" ht="18.75" customHeight="1" x14ac:dyDescent="0.25">
      <c r="A8" s="477" t="s">
        <v>16</v>
      </c>
      <c r="B8" s="478"/>
      <c r="C8" s="470"/>
      <c r="D8" s="470"/>
      <c r="E8" s="470"/>
      <c r="F8" s="470"/>
      <c r="G8" s="471"/>
      <c r="H8" s="480" t="s">
        <v>144</v>
      </c>
      <c r="I8" s="473"/>
      <c r="J8" s="473"/>
      <c r="K8" s="473"/>
      <c r="L8" s="473"/>
      <c r="M8" s="474"/>
    </row>
    <row r="9" spans="1:13" x14ac:dyDescent="0.25">
      <c r="A9" s="477"/>
      <c r="B9" s="479"/>
      <c r="C9" s="479"/>
      <c r="D9" s="479"/>
      <c r="E9" s="479"/>
      <c r="F9" s="479"/>
      <c r="G9" s="471"/>
      <c r="H9" s="481" t="s">
        <v>27</v>
      </c>
      <c r="I9" s="481"/>
      <c r="J9" s="481"/>
      <c r="K9" s="476"/>
      <c r="L9" s="476"/>
      <c r="M9" s="476"/>
    </row>
    <row r="10" spans="1:13" ht="15.6" x14ac:dyDescent="0.3">
      <c r="A10" s="12"/>
      <c r="B10" s="448" t="s">
        <v>57</v>
      </c>
      <c r="C10" s="450">
        <v>3</v>
      </c>
      <c r="D10" s="452" t="s">
        <v>17</v>
      </c>
      <c r="E10" s="453"/>
      <c r="F10" s="453"/>
      <c r="G10" s="453"/>
      <c r="H10" s="454">
        <v>6</v>
      </c>
      <c r="I10" s="438"/>
      <c r="J10" s="439"/>
      <c r="K10" s="5"/>
    </row>
    <row r="11" spans="1:13" ht="24" customHeight="1" x14ac:dyDescent="0.25">
      <c r="A11" s="13"/>
      <c r="B11" s="449"/>
      <c r="C11" s="451"/>
      <c r="D11" s="440" t="s">
        <v>53</v>
      </c>
      <c r="E11" s="440"/>
      <c r="F11" s="440"/>
      <c r="G11" s="441"/>
      <c r="H11" s="455"/>
      <c r="I11" s="442"/>
      <c r="J11" s="443"/>
      <c r="K11" s="5"/>
    </row>
    <row r="12" spans="1:13" ht="27" customHeight="1" x14ac:dyDescent="0.25">
      <c r="A12" s="444" t="s">
        <v>59</v>
      </c>
      <c r="B12" s="445"/>
      <c r="C12" s="445"/>
      <c r="D12" s="446"/>
      <c r="E12" s="446"/>
      <c r="F12" s="446"/>
      <c r="G12" s="446"/>
      <c r="H12" s="14"/>
      <c r="I12" s="447"/>
      <c r="J12" s="344"/>
      <c r="K12" s="14"/>
    </row>
    <row r="13" spans="1:13" ht="15.75" customHeight="1" x14ac:dyDescent="0.3">
      <c r="A13" s="422" t="s">
        <v>139</v>
      </c>
      <c r="B13" s="328"/>
      <c r="C13" s="423">
        <v>30</v>
      </c>
      <c r="D13" s="424"/>
      <c r="E13" s="143"/>
      <c r="F13" s="143"/>
      <c r="G13" s="144"/>
      <c r="H13" s="145"/>
      <c r="I13" s="146"/>
      <c r="J13" s="148"/>
      <c r="K13" s="149"/>
    </row>
    <row r="14" spans="1:13" ht="22.5" customHeight="1" x14ac:dyDescent="0.25">
      <c r="A14" s="422"/>
      <c r="B14" s="328"/>
      <c r="C14" s="423"/>
      <c r="D14" s="368"/>
      <c r="E14" s="143"/>
      <c r="F14" s="143"/>
      <c r="G14" s="144"/>
      <c r="H14" s="143"/>
      <c r="I14" s="146"/>
      <c r="J14" s="150"/>
      <c r="K14" s="151"/>
    </row>
    <row r="15" spans="1:13" ht="15.6" x14ac:dyDescent="0.3">
      <c r="A15" s="422" t="s">
        <v>52</v>
      </c>
      <c r="B15" s="348"/>
      <c r="C15" s="426">
        <f>E16+F16+G16</f>
        <v>1820</v>
      </c>
      <c r="D15" s="389" t="s">
        <v>31</v>
      </c>
      <c r="E15" s="59" t="s">
        <v>32</v>
      </c>
      <c r="F15" s="59" t="s">
        <v>33</v>
      </c>
      <c r="G15" s="59" t="s">
        <v>34</v>
      </c>
      <c r="H15" s="59" t="s">
        <v>35</v>
      </c>
      <c r="I15" s="59" t="s">
        <v>36</v>
      </c>
      <c r="J15" s="8"/>
      <c r="K15" s="8"/>
    </row>
    <row r="16" spans="1:13" ht="25.5" customHeight="1" x14ac:dyDescent="0.25">
      <c r="A16" s="425"/>
      <c r="B16" s="425"/>
      <c r="C16" s="427"/>
      <c r="D16" s="328"/>
      <c r="E16" s="153">
        <f>275+315</f>
        <v>590</v>
      </c>
      <c r="F16" s="153">
        <f>330+335</f>
        <v>665</v>
      </c>
      <c r="G16" s="153">
        <f>305+260</f>
        <v>565</v>
      </c>
      <c r="H16" s="153">
        <v>0</v>
      </c>
      <c r="I16" s="153">
        <v>0</v>
      </c>
    </row>
    <row r="17" spans="1:11" s="60" customFormat="1" ht="18" customHeight="1" x14ac:dyDescent="0.25">
      <c r="A17" s="428" t="s">
        <v>131</v>
      </c>
      <c r="B17" s="429"/>
      <c r="C17" s="429"/>
      <c r="D17" s="429"/>
      <c r="E17" s="429"/>
      <c r="F17" s="429"/>
      <c r="G17" s="429"/>
      <c r="H17" s="429"/>
      <c r="I17" s="430"/>
    </row>
    <row r="18" spans="1:11" ht="15.75" customHeight="1" x14ac:dyDescent="0.25">
      <c r="A18" s="431" t="s">
        <v>30</v>
      </c>
      <c r="B18" s="432"/>
      <c r="C18" s="434">
        <v>0</v>
      </c>
      <c r="D18" s="431" t="s">
        <v>31</v>
      </c>
      <c r="E18" s="59" t="s">
        <v>32</v>
      </c>
      <c r="F18" s="59" t="s">
        <v>33</v>
      </c>
      <c r="G18" s="59" t="s">
        <v>34</v>
      </c>
      <c r="H18" s="59" t="s">
        <v>35</v>
      </c>
      <c r="I18" s="59" t="s">
        <v>36</v>
      </c>
    </row>
    <row r="19" spans="1:11" ht="22.5" customHeight="1" x14ac:dyDescent="0.25">
      <c r="A19" s="433"/>
      <c r="B19" s="433"/>
      <c r="C19" s="435"/>
      <c r="D19" s="433"/>
      <c r="E19" s="154">
        <v>0</v>
      </c>
      <c r="F19" s="154">
        <v>0</v>
      </c>
      <c r="G19" s="154">
        <v>0</v>
      </c>
      <c r="H19" s="154">
        <v>0</v>
      </c>
      <c r="I19" s="154">
        <v>0</v>
      </c>
    </row>
    <row r="20" spans="1:11" ht="14.25" customHeight="1" x14ac:dyDescent="0.25">
      <c r="A20" s="63" t="s">
        <v>51</v>
      </c>
      <c r="B20" s="436"/>
      <c r="C20" s="437"/>
      <c r="D20" s="437"/>
      <c r="E20" s="437"/>
      <c r="F20" s="437"/>
      <c r="G20" s="437"/>
      <c r="H20" s="437"/>
      <c r="I20" s="437"/>
    </row>
    <row r="21" spans="1:11" ht="27" customHeight="1" x14ac:dyDescent="0.25">
      <c r="A21" s="328" t="s">
        <v>60</v>
      </c>
      <c r="B21" s="328"/>
      <c r="C21" s="406"/>
      <c r="D21" s="406"/>
      <c r="E21" s="155">
        <v>0</v>
      </c>
      <c r="F21" s="156">
        <v>0</v>
      </c>
      <c r="G21" s="156">
        <v>0</v>
      </c>
      <c r="H21" s="155">
        <v>0</v>
      </c>
      <c r="I21" s="156">
        <v>0</v>
      </c>
      <c r="J21" s="82"/>
      <c r="K21" s="6"/>
    </row>
    <row r="22" spans="1:11" ht="21.75" customHeight="1" x14ac:dyDescent="0.25">
      <c r="A22" s="328" t="s">
        <v>61</v>
      </c>
      <c r="B22" s="406"/>
      <c r="C22" s="406"/>
      <c r="D22" s="406"/>
      <c r="E22" s="155">
        <v>0</v>
      </c>
      <c r="F22" s="156">
        <v>0</v>
      </c>
      <c r="G22" s="156">
        <v>0</v>
      </c>
      <c r="H22" s="155">
        <v>0</v>
      </c>
      <c r="I22" s="156">
        <v>0</v>
      </c>
      <c r="J22" s="48"/>
      <c r="K22" s="6"/>
    </row>
    <row r="23" spans="1:11" ht="22.5" customHeight="1" x14ac:dyDescent="0.25">
      <c r="A23" s="328" t="s">
        <v>62</v>
      </c>
      <c r="B23" s="406"/>
      <c r="C23" s="406"/>
      <c r="D23" s="406"/>
      <c r="E23" s="155">
        <v>0</v>
      </c>
      <c r="F23" s="156">
        <v>0</v>
      </c>
      <c r="G23" s="156">
        <v>0</v>
      </c>
      <c r="H23" s="155">
        <v>0</v>
      </c>
      <c r="I23" s="156">
        <v>0</v>
      </c>
      <c r="J23" s="48"/>
      <c r="K23" s="6"/>
    </row>
    <row r="24" spans="1:11" ht="27" customHeight="1" x14ac:dyDescent="0.25">
      <c r="A24" s="328" t="s">
        <v>63</v>
      </c>
      <c r="B24" s="406"/>
      <c r="C24" s="406"/>
      <c r="D24" s="406"/>
      <c r="E24" s="155">
        <v>0</v>
      </c>
      <c r="F24" s="156">
        <v>0</v>
      </c>
      <c r="G24" s="156">
        <v>0</v>
      </c>
      <c r="H24" s="155">
        <v>0</v>
      </c>
      <c r="I24" s="156">
        <v>0</v>
      </c>
      <c r="J24" s="79"/>
      <c r="K24" s="6"/>
    </row>
    <row r="25" spans="1:11" ht="12.75" customHeight="1" x14ac:dyDescent="0.25"/>
    <row r="26" spans="1:11" ht="28.5" customHeight="1" x14ac:dyDescent="0.25">
      <c r="A26" s="386" t="s">
        <v>38</v>
      </c>
      <c r="B26" s="386"/>
      <c r="C26" s="386"/>
      <c r="D26" s="386"/>
      <c r="E26" s="141">
        <v>0</v>
      </c>
      <c r="F26" s="328" t="s">
        <v>50</v>
      </c>
      <c r="G26" s="328"/>
      <c r="H26" s="328"/>
      <c r="I26" s="328"/>
      <c r="J26" s="328"/>
      <c r="K26" s="141">
        <v>0</v>
      </c>
    </row>
    <row r="27" spans="1:11" x14ac:dyDescent="0.25">
      <c r="A27" s="407" t="s">
        <v>55</v>
      </c>
      <c r="B27" s="407"/>
      <c r="C27" s="407"/>
      <c r="D27" s="407"/>
      <c r="E27" s="407"/>
      <c r="F27" s="407"/>
      <c r="G27" s="407"/>
      <c r="H27" s="407"/>
      <c r="I27" s="407"/>
      <c r="J27" s="407"/>
      <c r="K27" s="407"/>
    </row>
    <row r="29" spans="1:1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7.399999999999999" x14ac:dyDescent="0.3">
      <c r="A30" s="46" t="s">
        <v>64</v>
      </c>
      <c r="B30" s="5"/>
      <c r="C30" s="5"/>
      <c r="D30" s="5"/>
      <c r="E30" s="5"/>
      <c r="F30" s="5"/>
      <c r="G30" s="5"/>
      <c r="H30" s="5"/>
      <c r="I30" s="14"/>
      <c r="J30" s="5"/>
      <c r="K30" s="5"/>
    </row>
    <row r="31" spans="1:11" ht="7.5" customHeight="1" x14ac:dyDescent="0.3">
      <c r="A31" s="47"/>
      <c r="B31" s="5"/>
      <c r="C31" s="5"/>
      <c r="D31" s="5"/>
      <c r="E31" s="5"/>
      <c r="F31" s="5"/>
      <c r="G31" s="5"/>
      <c r="H31" s="5"/>
      <c r="I31" s="14"/>
      <c r="J31" s="5"/>
      <c r="K31" s="5"/>
    </row>
    <row r="32" spans="1:11" ht="13.8" x14ac:dyDescent="0.25">
      <c r="A32" s="36" t="s">
        <v>18</v>
      </c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4" ht="15.6" x14ac:dyDescent="0.3">
      <c r="A33" s="37" t="s">
        <v>20</v>
      </c>
      <c r="B33" s="5"/>
      <c r="C33" s="5"/>
      <c r="F33" s="5"/>
      <c r="G33" s="5"/>
      <c r="H33" s="18"/>
      <c r="I33" s="413"/>
      <c r="J33" s="414"/>
    </row>
    <row r="34" spans="1:14" x14ac:dyDescent="0.25">
      <c r="A34" s="70" t="s">
        <v>56</v>
      </c>
      <c r="B34" s="5"/>
      <c r="C34" s="5"/>
      <c r="D34" s="5"/>
      <c r="E34" s="5"/>
      <c r="F34" s="5"/>
      <c r="G34" s="5"/>
      <c r="H34" s="5"/>
      <c r="I34" s="6"/>
      <c r="J34" s="5"/>
      <c r="K34" s="5"/>
    </row>
    <row r="35" spans="1:14" ht="30.75" customHeight="1" x14ac:dyDescent="0.25">
      <c r="A35" s="415" t="s">
        <v>19</v>
      </c>
      <c r="B35" s="416"/>
      <c r="C35" s="417"/>
      <c r="D35" s="418" t="s">
        <v>0</v>
      </c>
      <c r="E35" s="419"/>
      <c r="F35" s="420"/>
      <c r="G35" s="418" t="s">
        <v>21</v>
      </c>
      <c r="H35" s="419"/>
      <c r="I35" s="420"/>
      <c r="J35" s="1" t="s">
        <v>1</v>
      </c>
    </row>
    <row r="36" spans="1:14" ht="15" customHeight="1" x14ac:dyDescent="0.25">
      <c r="A36" s="415"/>
      <c r="B36" s="416"/>
      <c r="C36" s="417"/>
      <c r="D36" s="2" t="s">
        <v>2</v>
      </c>
      <c r="E36" s="2" t="s">
        <v>3</v>
      </c>
      <c r="F36" s="3" t="s">
        <v>4</v>
      </c>
      <c r="G36" s="2" t="s">
        <v>2</v>
      </c>
      <c r="H36" s="2" t="s">
        <v>3</v>
      </c>
      <c r="I36" s="2" t="s">
        <v>4</v>
      </c>
      <c r="J36" s="4"/>
      <c r="K36" s="421"/>
      <c r="L36" s="334"/>
      <c r="M36" s="334"/>
      <c r="N36" s="334"/>
    </row>
    <row r="37" spans="1:14" s="19" customFormat="1" ht="28.5" customHeight="1" x14ac:dyDescent="0.25">
      <c r="A37" s="408" t="s">
        <v>5</v>
      </c>
      <c r="B37" s="411"/>
      <c r="C37" s="412"/>
      <c r="D37" s="139"/>
      <c r="E37" s="140"/>
      <c r="F37" s="66">
        <f>PRODUCT(D37,E37)</f>
        <v>0</v>
      </c>
      <c r="G37" s="139"/>
      <c r="H37" s="140"/>
      <c r="I37" s="66">
        <f>PRODUCT(G37,H37)</f>
        <v>0</v>
      </c>
      <c r="J37" s="66">
        <f t="shared" ref="J37:J42" si="0">SUM(F37,I37)</f>
        <v>0</v>
      </c>
      <c r="K37" s="70"/>
      <c r="L37" s="392"/>
      <c r="M37" s="392"/>
    </row>
    <row r="38" spans="1:14" s="19" customFormat="1" ht="28.5" customHeight="1" x14ac:dyDescent="0.25">
      <c r="A38" s="408" t="s">
        <v>6</v>
      </c>
      <c r="B38" s="411"/>
      <c r="C38" s="412"/>
      <c r="D38" s="139"/>
      <c r="E38" s="140"/>
      <c r="F38" s="66">
        <f>PRODUCT(D38,E38)</f>
        <v>0</v>
      </c>
      <c r="G38" s="139"/>
      <c r="H38" s="140"/>
      <c r="I38" s="66">
        <f>PRODUCT(G38,H38)</f>
        <v>0</v>
      </c>
      <c r="J38" s="66">
        <f t="shared" si="0"/>
        <v>0</v>
      </c>
      <c r="K38" s="11"/>
      <c r="L38" s="392"/>
      <c r="M38" s="392"/>
    </row>
    <row r="39" spans="1:14" s="19" customFormat="1" ht="28.5" customHeight="1" x14ac:dyDescent="0.25">
      <c r="A39" s="408" t="s">
        <v>7</v>
      </c>
      <c r="B39" s="411"/>
      <c r="C39" s="412"/>
      <c r="D39" s="139"/>
      <c r="E39" s="140"/>
      <c r="F39" s="66">
        <f>PRODUCT(D39,E39)</f>
        <v>0</v>
      </c>
      <c r="G39" s="139"/>
      <c r="H39" s="140"/>
      <c r="I39" s="66">
        <f>PRODUCT(G39,H39)</f>
        <v>0</v>
      </c>
      <c r="J39" s="66">
        <f t="shared" si="0"/>
        <v>0</v>
      </c>
      <c r="K39" s="11"/>
      <c r="L39" s="392"/>
      <c r="M39" s="392"/>
    </row>
    <row r="40" spans="1:14" s="19" customFormat="1" ht="26.25" customHeight="1" x14ac:dyDescent="0.25">
      <c r="A40" s="408" t="s">
        <v>37</v>
      </c>
      <c r="B40" s="411"/>
      <c r="C40" s="412"/>
      <c r="D40" s="139"/>
      <c r="E40" s="140"/>
      <c r="F40" s="66">
        <f>PRODUCT(D40,E40)</f>
        <v>0</v>
      </c>
      <c r="G40" s="139"/>
      <c r="H40" s="140"/>
      <c r="I40" s="66">
        <f>PRODUCT(G40,H40)</f>
        <v>0</v>
      </c>
      <c r="J40" s="66">
        <f t="shared" si="0"/>
        <v>0</v>
      </c>
      <c r="K40" s="11"/>
      <c r="L40" s="392"/>
      <c r="M40" s="392"/>
    </row>
    <row r="41" spans="1:14" s="19" customFormat="1" ht="22.5" customHeight="1" x14ac:dyDescent="0.25">
      <c r="A41" s="408" t="s">
        <v>119</v>
      </c>
      <c r="B41" s="409"/>
      <c r="C41" s="410"/>
      <c r="D41" s="139"/>
      <c r="E41" s="140"/>
      <c r="F41" s="66">
        <f>PRODUCT(D41,E41)</f>
        <v>0</v>
      </c>
      <c r="G41" s="139"/>
      <c r="H41" s="140"/>
      <c r="I41" s="66">
        <f>PRODUCT(G41,H41)</f>
        <v>0</v>
      </c>
      <c r="J41" s="66">
        <f t="shared" si="0"/>
        <v>0</v>
      </c>
      <c r="K41" s="11"/>
      <c r="L41" s="392"/>
      <c r="M41" s="392"/>
    </row>
    <row r="42" spans="1:14" s="19" customFormat="1" ht="30" customHeight="1" x14ac:dyDescent="0.25">
      <c r="A42" s="393" t="s">
        <v>8</v>
      </c>
      <c r="B42" s="394"/>
      <c r="C42" s="395"/>
      <c r="D42" s="157">
        <f>SUM(D37:D41)</f>
        <v>0</v>
      </c>
      <c r="E42" s="67" t="s">
        <v>9</v>
      </c>
      <c r="F42" s="65">
        <f>SUM(F37:F41)</f>
        <v>0</v>
      </c>
      <c r="G42" s="157">
        <f>SUM(G37:G41)</f>
        <v>0</v>
      </c>
      <c r="H42" s="67" t="s">
        <v>9</v>
      </c>
      <c r="I42" s="65">
        <f>SUM(I37:I41)</f>
        <v>0</v>
      </c>
      <c r="J42" s="66">
        <f t="shared" si="0"/>
        <v>0</v>
      </c>
      <c r="K42" s="108" t="s">
        <v>106</v>
      </c>
      <c r="L42" s="396">
        <f>SUM(J42*1.3664)</f>
        <v>0</v>
      </c>
      <c r="M42" s="396"/>
    </row>
    <row r="43" spans="1:14" s="77" customFormat="1" ht="9" customHeight="1" x14ac:dyDescent="0.25">
      <c r="A43" s="78"/>
      <c r="B43" s="71"/>
      <c r="C43" s="71"/>
      <c r="D43" s="73"/>
      <c r="E43" s="72"/>
      <c r="F43" s="73"/>
      <c r="G43" s="73"/>
      <c r="H43" s="55"/>
      <c r="I43" s="74"/>
      <c r="J43" s="75"/>
      <c r="K43" s="76"/>
    </row>
    <row r="44" spans="1:14" s="19" customFormat="1" ht="27.75" customHeight="1" x14ac:dyDescent="0.25">
      <c r="A44" s="93" t="s">
        <v>39</v>
      </c>
      <c r="B44" s="397" t="s">
        <v>49</v>
      </c>
      <c r="C44" s="398"/>
      <c r="D44" s="398"/>
      <c r="E44" s="398"/>
      <c r="F44" s="398"/>
      <c r="G44" s="61"/>
      <c r="H44" s="55"/>
      <c r="I44" s="51"/>
      <c r="J44" s="128"/>
      <c r="K44" s="11"/>
    </row>
    <row r="45" spans="1:14" s="19" customFormat="1" ht="12.75" customHeight="1" x14ac:dyDescent="0.25">
      <c r="A45" s="49"/>
      <c r="B45" s="50"/>
      <c r="C45" s="50"/>
      <c r="D45" s="399" t="s">
        <v>40</v>
      </c>
      <c r="E45" s="400"/>
      <c r="F45" s="400"/>
      <c r="G45" s="51"/>
      <c r="H45" s="51"/>
      <c r="I45" s="51"/>
      <c r="J45" s="52"/>
      <c r="K45" s="11"/>
    </row>
    <row r="46" spans="1:14" s="19" customFormat="1" ht="27" customHeight="1" x14ac:dyDescent="0.25">
      <c r="A46" s="401" t="s">
        <v>43</v>
      </c>
      <c r="B46" s="386"/>
      <c r="C46" s="386"/>
      <c r="D46" s="56" t="s">
        <v>47</v>
      </c>
      <c r="E46" s="57" t="s">
        <v>42</v>
      </c>
      <c r="F46" s="58" t="s">
        <v>48</v>
      </c>
      <c r="H46" s="53"/>
      <c r="I46" s="54"/>
      <c r="J46" s="52"/>
      <c r="K46" s="11"/>
    </row>
    <row r="47" spans="1:14" s="19" customFormat="1" ht="19.5" customHeight="1" x14ac:dyDescent="0.25">
      <c r="A47" s="402" t="s">
        <v>44</v>
      </c>
      <c r="B47" s="403"/>
      <c r="C47" s="403"/>
      <c r="D47" s="158"/>
      <c r="E47" s="159"/>
      <c r="F47" s="80">
        <f t="shared" ref="F47:F52" si="1">SUM(D47*E47)</f>
        <v>0</v>
      </c>
      <c r="G47" s="51"/>
      <c r="H47" s="51"/>
      <c r="I47" s="51"/>
      <c r="J47" s="52"/>
      <c r="K47" s="11"/>
    </row>
    <row r="48" spans="1:14" s="19" customFormat="1" ht="19.5" customHeight="1" x14ac:dyDescent="0.25">
      <c r="A48" s="402" t="s">
        <v>45</v>
      </c>
      <c r="B48" s="403"/>
      <c r="C48" s="403"/>
      <c r="D48" s="158"/>
      <c r="E48" s="159"/>
      <c r="F48" s="80">
        <f t="shared" si="1"/>
        <v>0</v>
      </c>
      <c r="G48" s="51"/>
      <c r="H48" s="51"/>
      <c r="I48" s="51"/>
      <c r="J48" s="52"/>
      <c r="K48" s="11"/>
    </row>
    <row r="49" spans="1:11" s="19" customFormat="1" ht="19.5" customHeight="1" x14ac:dyDescent="0.25">
      <c r="A49" s="402" t="s">
        <v>46</v>
      </c>
      <c r="B49" s="403"/>
      <c r="C49" s="403"/>
      <c r="D49" s="158"/>
      <c r="E49" s="159"/>
      <c r="F49" s="80">
        <f t="shared" si="1"/>
        <v>0</v>
      </c>
      <c r="G49" s="51"/>
      <c r="H49" s="51"/>
      <c r="I49" s="51"/>
      <c r="J49" s="52"/>
      <c r="K49" s="11"/>
    </row>
    <row r="50" spans="1:11" s="19" customFormat="1" ht="20.25" customHeight="1" x14ac:dyDescent="0.25">
      <c r="A50" s="402" t="s">
        <v>46</v>
      </c>
      <c r="B50" s="403"/>
      <c r="C50" s="403"/>
      <c r="D50" s="158"/>
      <c r="E50" s="159"/>
      <c r="F50" s="80">
        <f t="shared" si="1"/>
        <v>0</v>
      </c>
      <c r="G50" s="51"/>
      <c r="H50" s="51"/>
      <c r="I50" s="51"/>
      <c r="J50" s="52"/>
      <c r="K50" s="11"/>
    </row>
    <row r="51" spans="1:11" s="19" customFormat="1" ht="21.75" customHeight="1" x14ac:dyDescent="0.25">
      <c r="A51" s="402" t="s">
        <v>46</v>
      </c>
      <c r="B51" s="403"/>
      <c r="C51" s="403"/>
      <c r="D51" s="158"/>
      <c r="E51" s="159"/>
      <c r="F51" s="80">
        <f t="shared" si="1"/>
        <v>0</v>
      </c>
      <c r="G51" s="51"/>
      <c r="H51" s="51"/>
      <c r="I51" s="51"/>
      <c r="J51" s="52"/>
      <c r="K51" s="11"/>
    </row>
    <row r="52" spans="1:11" s="19" customFormat="1" ht="19.5" customHeight="1" x14ac:dyDescent="0.25">
      <c r="A52" s="402" t="s">
        <v>46</v>
      </c>
      <c r="B52" s="403"/>
      <c r="C52" s="403"/>
      <c r="D52" s="158"/>
      <c r="E52" s="159"/>
      <c r="F52" s="80">
        <f t="shared" si="1"/>
        <v>0</v>
      </c>
      <c r="G52" s="51"/>
      <c r="H52" s="51"/>
      <c r="I52" s="51"/>
      <c r="J52" s="52"/>
      <c r="K52" s="11"/>
    </row>
    <row r="53" spans="1:11" s="19" customFormat="1" ht="24" customHeight="1" x14ac:dyDescent="0.25">
      <c r="A53" s="404" t="s">
        <v>8</v>
      </c>
      <c r="B53" s="405"/>
      <c r="C53" s="405"/>
      <c r="D53" s="160">
        <f>SUM(D47:D52)</f>
        <v>0</v>
      </c>
      <c r="E53" s="67" t="s">
        <v>9</v>
      </c>
      <c r="F53" s="81">
        <f>SUM(F47:F52)</f>
        <v>0</v>
      </c>
      <c r="G53" s="109" t="s">
        <v>106</v>
      </c>
      <c r="H53" s="390">
        <f>SUM(F53*1.3664)</f>
        <v>0</v>
      </c>
      <c r="I53" s="334"/>
      <c r="J53" s="52"/>
      <c r="K53" s="11"/>
    </row>
    <row r="54" spans="1:11" s="19" customFormat="1" ht="17.25" customHeight="1" x14ac:dyDescent="0.25">
      <c r="A54" s="49"/>
      <c r="B54" s="50"/>
      <c r="C54" s="384"/>
      <c r="D54" s="385"/>
      <c r="E54" s="51"/>
      <c r="F54" s="51"/>
      <c r="G54" s="51"/>
      <c r="H54" s="51"/>
      <c r="I54" s="51"/>
      <c r="J54" s="52"/>
      <c r="K54" s="11"/>
    </row>
    <row r="55" spans="1:11" ht="13.8" x14ac:dyDescent="0.25">
      <c r="A55" s="36" t="s">
        <v>66</v>
      </c>
      <c r="B55" s="5"/>
      <c r="C55" s="5"/>
      <c r="D55" s="5"/>
      <c r="E55" s="5"/>
      <c r="F55" s="5"/>
      <c r="G55" s="5"/>
      <c r="H55" s="5"/>
      <c r="I55" s="6"/>
      <c r="J55" s="5"/>
      <c r="K55" s="5"/>
    </row>
    <row r="56" spans="1:11" ht="7.5" customHeight="1" x14ac:dyDescent="0.25">
      <c r="A56" s="37"/>
      <c r="B56" s="5"/>
      <c r="C56" s="5"/>
      <c r="D56" s="5"/>
      <c r="E56" s="5"/>
      <c r="F56" s="5"/>
      <c r="G56" s="5"/>
      <c r="H56" s="5"/>
      <c r="I56" s="6"/>
      <c r="J56" s="5"/>
      <c r="K56" s="5"/>
    </row>
    <row r="57" spans="1:11" ht="15.6" x14ac:dyDescent="0.3">
      <c r="A57" s="20" t="s">
        <v>65</v>
      </c>
      <c r="B57" s="14"/>
      <c r="C57" s="14"/>
      <c r="D57" s="21"/>
      <c r="E57" s="22"/>
      <c r="F57" s="14"/>
      <c r="G57" s="14"/>
      <c r="H57" s="23"/>
      <c r="I57" s="24"/>
      <c r="J57" s="14"/>
      <c r="K57" s="83"/>
    </row>
    <row r="58" spans="1:11" ht="4.5" customHeight="1" x14ac:dyDescent="0.25">
      <c r="A58" s="25"/>
      <c r="B58" s="14"/>
      <c r="C58" s="14"/>
      <c r="D58" s="21"/>
      <c r="E58" s="22"/>
      <c r="F58" s="14"/>
      <c r="G58" s="14"/>
      <c r="H58" s="23"/>
      <c r="I58" s="24"/>
      <c r="J58" s="14"/>
      <c r="K58" s="14"/>
    </row>
    <row r="59" spans="1:11" ht="12" customHeight="1" x14ac:dyDescent="0.25">
      <c r="A59" s="386" t="s">
        <v>19</v>
      </c>
      <c r="B59" s="386"/>
      <c r="C59" s="386"/>
      <c r="D59" s="387" t="s">
        <v>10</v>
      </c>
      <c r="E59" s="387"/>
      <c r="F59" s="387"/>
      <c r="G59" s="6"/>
      <c r="H59" s="6"/>
      <c r="I59" s="24"/>
      <c r="J59" s="14"/>
      <c r="K59" s="14"/>
    </row>
    <row r="60" spans="1:11" ht="15" customHeight="1" x14ac:dyDescent="0.25">
      <c r="A60" s="386"/>
      <c r="B60" s="386"/>
      <c r="C60" s="386"/>
      <c r="D60" s="2" t="s">
        <v>2</v>
      </c>
      <c r="E60" s="2" t="s">
        <v>3</v>
      </c>
      <c r="F60" s="3" t="s">
        <v>4</v>
      </c>
      <c r="G60" s="6"/>
      <c r="H60" s="6"/>
      <c r="I60" s="24"/>
      <c r="J60" s="14"/>
      <c r="K60" s="14"/>
    </row>
    <row r="61" spans="1:11" ht="20.100000000000001" customHeight="1" x14ac:dyDescent="0.25">
      <c r="A61" s="388" t="s">
        <v>11</v>
      </c>
      <c r="B61" s="388"/>
      <c r="C61" s="388"/>
      <c r="D61" s="139"/>
      <c r="E61" s="140"/>
      <c r="F61" s="66">
        <f>PRODUCT(D61,E61)</f>
        <v>0</v>
      </c>
      <c r="G61" s="6"/>
      <c r="H61" s="6"/>
      <c r="I61" s="24"/>
      <c r="J61" s="14"/>
      <c r="K61" s="14"/>
    </row>
    <row r="62" spans="1:11" ht="20.100000000000001" customHeight="1" x14ac:dyDescent="0.25">
      <c r="A62" s="388" t="s">
        <v>12</v>
      </c>
      <c r="B62" s="388"/>
      <c r="C62" s="388"/>
      <c r="D62" s="139"/>
      <c r="E62" s="140"/>
      <c r="F62" s="66">
        <f>PRODUCT(D62,E62)</f>
        <v>0</v>
      </c>
      <c r="G62" s="6"/>
      <c r="H62" s="6"/>
      <c r="I62" s="24"/>
      <c r="J62" s="14"/>
      <c r="K62" s="14"/>
    </row>
    <row r="63" spans="1:11" ht="20.100000000000001" customHeight="1" x14ac:dyDescent="0.25">
      <c r="A63" s="388" t="s">
        <v>13</v>
      </c>
      <c r="B63" s="388"/>
      <c r="C63" s="388"/>
      <c r="D63" s="139"/>
      <c r="E63" s="140"/>
      <c r="F63" s="66">
        <f>PRODUCT(D63,E63)</f>
        <v>0</v>
      </c>
      <c r="G63" s="6"/>
      <c r="H63" s="6"/>
      <c r="I63" s="24"/>
      <c r="J63" s="14"/>
      <c r="K63" s="14"/>
    </row>
    <row r="64" spans="1:11" ht="20.100000000000001" customHeight="1" x14ac:dyDescent="0.25">
      <c r="A64" s="388" t="s">
        <v>14</v>
      </c>
      <c r="B64" s="388"/>
      <c r="C64" s="388"/>
      <c r="D64" s="139"/>
      <c r="E64" s="140"/>
      <c r="F64" s="66">
        <f>PRODUCT(D64,E64)</f>
        <v>0</v>
      </c>
      <c r="G64" s="6"/>
      <c r="H64" s="6"/>
      <c r="I64" s="24"/>
      <c r="J64" s="14"/>
      <c r="K64" s="14"/>
    </row>
    <row r="65" spans="1:13" ht="25.5" customHeight="1" x14ac:dyDescent="0.25">
      <c r="A65" s="389" t="s">
        <v>8</v>
      </c>
      <c r="B65" s="389"/>
      <c r="C65" s="389"/>
      <c r="D65" s="175">
        <f>SUM(D61:D64)</f>
        <v>0</v>
      </c>
      <c r="E65" s="26" t="s">
        <v>9</v>
      </c>
      <c r="F65" s="176">
        <f>SUM(F61:F64)</f>
        <v>0</v>
      </c>
      <c r="G65" s="132" t="s">
        <v>106</v>
      </c>
      <c r="H65" s="390">
        <f>SUM(F65*1.1764)</f>
        <v>0</v>
      </c>
      <c r="I65" s="391"/>
      <c r="J65" s="14"/>
      <c r="K65" s="14"/>
    </row>
    <row r="66" spans="1:13" x14ac:dyDescent="0.25">
      <c r="A66" s="25"/>
      <c r="B66" s="14"/>
      <c r="C66" s="14"/>
      <c r="D66" s="21"/>
      <c r="E66" s="22"/>
      <c r="F66" s="14"/>
      <c r="G66" s="14"/>
      <c r="H66" s="23"/>
      <c r="I66" s="24"/>
      <c r="J66" s="14"/>
      <c r="K66" s="14"/>
    </row>
    <row r="67" spans="1:13" ht="23.25" customHeight="1" x14ac:dyDescent="0.25">
      <c r="A67" s="44" t="s">
        <v>130</v>
      </c>
      <c r="B67" s="14"/>
      <c r="C67" s="14"/>
      <c r="D67" s="21"/>
      <c r="E67" s="22"/>
      <c r="F67" s="14"/>
      <c r="G67" s="14"/>
      <c r="H67" s="23"/>
      <c r="I67" s="24"/>
      <c r="J67" s="84" t="s">
        <v>4</v>
      </c>
      <c r="K67" s="112" t="s">
        <v>106</v>
      </c>
      <c r="L67" s="368" t="s">
        <v>107</v>
      </c>
      <c r="M67" s="369"/>
    </row>
    <row r="68" spans="1:13" x14ac:dyDescent="0.25">
      <c r="A68" s="370" t="s">
        <v>67</v>
      </c>
      <c r="B68" s="371"/>
      <c r="C68" s="371"/>
      <c r="D68" s="371"/>
      <c r="E68" s="371"/>
      <c r="F68" s="371"/>
      <c r="G68" s="371"/>
      <c r="H68" s="371"/>
      <c r="I68" s="371"/>
      <c r="J68" s="161"/>
      <c r="K68" s="372">
        <f>SUM(J73*1.1764)</f>
        <v>0</v>
      </c>
      <c r="L68" s="369"/>
      <c r="M68" s="369"/>
    </row>
    <row r="69" spans="1:13" x14ac:dyDescent="0.25">
      <c r="A69" s="370" t="s">
        <v>68</v>
      </c>
      <c r="B69" s="371"/>
      <c r="C69" s="371"/>
      <c r="D69" s="371"/>
      <c r="E69" s="371"/>
      <c r="F69" s="371"/>
      <c r="G69" s="371"/>
      <c r="H69" s="371"/>
      <c r="I69" s="371"/>
      <c r="J69" s="162"/>
      <c r="K69" s="372"/>
      <c r="L69" s="373" t="e">
        <f>SUM(K68/K26)</f>
        <v>#DIV/0!</v>
      </c>
      <c r="M69" s="373"/>
    </row>
    <row r="70" spans="1:13" x14ac:dyDescent="0.25">
      <c r="A70" s="370" t="s">
        <v>69</v>
      </c>
      <c r="B70" s="371"/>
      <c r="C70" s="371"/>
      <c r="D70" s="371"/>
      <c r="E70" s="371"/>
      <c r="F70" s="371"/>
      <c r="G70" s="371"/>
      <c r="H70" s="371"/>
      <c r="I70" s="371"/>
      <c r="J70" s="162"/>
      <c r="K70" s="113"/>
      <c r="L70" s="373"/>
      <c r="M70" s="373"/>
    </row>
    <row r="71" spans="1:13" x14ac:dyDescent="0.25">
      <c r="A71" s="370" t="s">
        <v>70</v>
      </c>
      <c r="B71" s="371"/>
      <c r="C71" s="371"/>
      <c r="D71" s="371"/>
      <c r="E71" s="371"/>
      <c r="F71" s="371"/>
      <c r="G71" s="371"/>
      <c r="H71" s="371"/>
      <c r="I71" s="371"/>
      <c r="J71" s="162"/>
      <c r="K71" s="14"/>
    </row>
    <row r="72" spans="1:13" x14ac:dyDescent="0.25">
      <c r="A72" s="370" t="s">
        <v>71</v>
      </c>
      <c r="B72" s="371"/>
      <c r="C72" s="371"/>
      <c r="D72" s="371"/>
      <c r="E72" s="371"/>
      <c r="F72" s="371"/>
      <c r="G72" s="371"/>
      <c r="H72" s="371"/>
      <c r="I72" s="371"/>
      <c r="J72" s="162"/>
      <c r="K72" s="14"/>
    </row>
    <row r="73" spans="1:13" ht="13.8" x14ac:dyDescent="0.25">
      <c r="A73" s="110"/>
      <c r="B73" s="111"/>
      <c r="C73" s="111"/>
      <c r="D73" s="111"/>
      <c r="E73" s="111"/>
      <c r="F73" s="111"/>
      <c r="G73" s="111"/>
      <c r="H73" s="111"/>
      <c r="I73" s="99" t="s">
        <v>112</v>
      </c>
      <c r="J73" s="152">
        <f>SUM(J68:J72)</f>
        <v>0</v>
      </c>
    </row>
    <row r="74" spans="1:13" ht="12" customHeight="1" x14ac:dyDescent="0.25">
      <c r="A74" s="27"/>
      <c r="B74" s="9"/>
      <c r="C74" s="9"/>
      <c r="D74" s="28"/>
      <c r="E74" s="29"/>
      <c r="F74" s="30"/>
      <c r="G74" s="9"/>
      <c r="H74" s="31"/>
      <c r="I74" s="29"/>
      <c r="J74" s="9"/>
      <c r="K74" s="14"/>
    </row>
    <row r="75" spans="1:13" ht="15.6" x14ac:dyDescent="0.3">
      <c r="A75" s="20" t="s">
        <v>109</v>
      </c>
      <c r="B75" s="32"/>
      <c r="C75" s="32"/>
      <c r="D75" s="33"/>
      <c r="E75" s="9"/>
      <c r="F75" s="9"/>
      <c r="G75" s="9"/>
      <c r="H75" s="9"/>
      <c r="I75" s="9"/>
      <c r="J75" s="9"/>
      <c r="K75" s="83"/>
    </row>
    <row r="76" spans="1:13" ht="12" customHeight="1" x14ac:dyDescent="0.3">
      <c r="A76" s="20"/>
      <c r="B76" s="32"/>
      <c r="C76" s="32"/>
      <c r="D76" s="33"/>
      <c r="E76" s="9"/>
      <c r="F76" s="9" t="s">
        <v>110</v>
      </c>
      <c r="G76" s="9"/>
      <c r="H76" s="9"/>
      <c r="I76" s="9"/>
      <c r="J76" s="9"/>
      <c r="K76" s="83"/>
    </row>
    <row r="77" spans="1:13" ht="13.8" x14ac:dyDescent="0.25">
      <c r="A77" s="85" t="s">
        <v>136</v>
      </c>
      <c r="B77" s="85"/>
      <c r="C77" s="85"/>
      <c r="D77" s="85"/>
      <c r="E77" s="85"/>
      <c r="F77" s="172"/>
      <c r="G77" s="182"/>
      <c r="H77" s="9"/>
      <c r="I77" s="9"/>
      <c r="J77" s="14"/>
      <c r="K77" s="5"/>
    </row>
    <row r="78" spans="1:13" ht="13.8" x14ac:dyDescent="0.25">
      <c r="A78" s="85" t="s">
        <v>137</v>
      </c>
      <c r="B78" s="85"/>
      <c r="C78" s="85"/>
      <c r="D78" s="85"/>
      <c r="E78" s="85"/>
      <c r="F78" s="173"/>
      <c r="G78" s="134"/>
      <c r="H78" s="40"/>
      <c r="I78" s="9"/>
      <c r="J78" s="14"/>
      <c r="K78" s="5"/>
    </row>
    <row r="79" spans="1:13" ht="30.75" customHeight="1" x14ac:dyDescent="0.25">
      <c r="A79" s="379" t="s">
        <v>138</v>
      </c>
      <c r="B79" s="380"/>
      <c r="C79" s="380"/>
      <c r="D79" s="380"/>
      <c r="E79" s="380"/>
      <c r="F79" s="172"/>
      <c r="G79" s="182"/>
      <c r="H79" s="11"/>
      <c r="I79" s="9"/>
      <c r="J79" s="14"/>
      <c r="K79" s="5"/>
    </row>
    <row r="80" spans="1:13" ht="18" customHeight="1" x14ac:dyDescent="0.25">
      <c r="A80" s="381" t="s">
        <v>113</v>
      </c>
      <c r="B80" s="382"/>
      <c r="C80" s="382"/>
      <c r="D80" s="382"/>
      <c r="E80" s="383"/>
      <c r="F80" s="174">
        <f>SUM(F77:F79)</f>
        <v>0</v>
      </c>
      <c r="G80" s="11"/>
      <c r="H80" s="11"/>
      <c r="I80" s="9"/>
      <c r="J80" s="14"/>
      <c r="K80" s="5"/>
    </row>
    <row r="81" spans="1:11" ht="9" customHeight="1" x14ac:dyDescent="0.25">
      <c r="A81" s="34"/>
      <c r="B81" s="9"/>
      <c r="C81" s="9"/>
      <c r="D81" s="33"/>
      <c r="E81" s="9"/>
      <c r="F81" s="9"/>
      <c r="G81" s="9"/>
      <c r="H81" s="9"/>
      <c r="I81" s="9"/>
      <c r="J81" s="9"/>
      <c r="K81" s="5"/>
    </row>
    <row r="82" spans="1:11" ht="21.6" x14ac:dyDescent="0.3">
      <c r="A82" s="35" t="s">
        <v>105</v>
      </c>
      <c r="B82" s="9"/>
      <c r="C82" s="9"/>
      <c r="D82" s="33"/>
      <c r="E82" s="9"/>
      <c r="F82" s="9"/>
      <c r="G82" s="9"/>
      <c r="H82" s="9"/>
      <c r="I82" s="107" t="s">
        <v>103</v>
      </c>
      <c r="J82" s="164" t="s">
        <v>112</v>
      </c>
      <c r="K82" s="165">
        <f>SUM(I83:I85)</f>
        <v>0</v>
      </c>
    </row>
    <row r="83" spans="1:11" x14ac:dyDescent="0.25">
      <c r="A83" s="375" t="s">
        <v>121</v>
      </c>
      <c r="B83" s="366"/>
      <c r="C83" s="366"/>
      <c r="D83" s="366"/>
      <c r="E83" s="366"/>
      <c r="F83" s="366"/>
      <c r="G83" s="366"/>
      <c r="H83" s="367"/>
      <c r="I83" s="162"/>
      <c r="J83" s="166"/>
      <c r="K83" s="167"/>
    </row>
    <row r="84" spans="1:11" x14ac:dyDescent="0.25">
      <c r="A84" s="375" t="s">
        <v>23</v>
      </c>
      <c r="B84" s="366"/>
      <c r="C84" s="366"/>
      <c r="D84" s="366"/>
      <c r="E84" s="366"/>
      <c r="F84" s="366"/>
      <c r="G84" s="366"/>
      <c r="H84" s="367"/>
      <c r="I84" s="162"/>
      <c r="J84" s="166"/>
      <c r="K84" s="167"/>
    </row>
    <row r="85" spans="1:11" x14ac:dyDescent="0.25">
      <c r="A85" s="375" t="s">
        <v>74</v>
      </c>
      <c r="B85" s="366"/>
      <c r="C85" s="366"/>
      <c r="D85" s="366"/>
      <c r="E85" s="366"/>
      <c r="F85" s="366"/>
      <c r="G85" s="366"/>
      <c r="H85" s="367"/>
      <c r="I85" s="162"/>
      <c r="J85" s="166"/>
      <c r="K85" s="167"/>
    </row>
    <row r="86" spans="1:11" ht="6" customHeight="1" x14ac:dyDescent="0.25">
      <c r="A86" s="34"/>
      <c r="B86" s="9"/>
      <c r="C86" s="9"/>
      <c r="D86" s="33"/>
      <c r="E86" s="9"/>
      <c r="F86" s="9"/>
      <c r="G86" s="9"/>
      <c r="H86" s="9"/>
      <c r="I86" s="9"/>
      <c r="J86" s="168"/>
      <c r="K86" s="167"/>
    </row>
    <row r="87" spans="1:11" ht="21.6" x14ac:dyDescent="0.3">
      <c r="A87" s="35" t="s">
        <v>104</v>
      </c>
      <c r="B87" s="9"/>
      <c r="C87" s="9"/>
      <c r="D87" s="33"/>
      <c r="E87" s="9"/>
      <c r="F87" s="9"/>
      <c r="G87" s="9"/>
      <c r="H87" s="9"/>
      <c r="I87" s="107" t="s">
        <v>103</v>
      </c>
      <c r="J87" s="164" t="s">
        <v>112</v>
      </c>
      <c r="K87" s="169">
        <f>I88+I89</f>
        <v>0</v>
      </c>
    </row>
    <row r="88" spans="1:11" x14ac:dyDescent="0.25">
      <c r="A88" s="375" t="s">
        <v>122</v>
      </c>
      <c r="B88" s="366"/>
      <c r="C88" s="366"/>
      <c r="D88" s="366"/>
      <c r="E88" s="366"/>
      <c r="F88" s="366"/>
      <c r="G88" s="366"/>
      <c r="H88" s="367"/>
      <c r="I88" s="162"/>
      <c r="J88" s="166"/>
      <c r="K88" s="170"/>
    </row>
    <row r="89" spans="1:11" x14ac:dyDescent="0.25">
      <c r="A89" s="375" t="s">
        <v>123</v>
      </c>
      <c r="B89" s="366"/>
      <c r="C89" s="366"/>
      <c r="D89" s="366"/>
      <c r="E89" s="366"/>
      <c r="F89" s="366"/>
      <c r="G89" s="366"/>
      <c r="H89" s="367"/>
      <c r="I89" s="163"/>
      <c r="J89" s="166"/>
      <c r="K89" s="167"/>
    </row>
    <row r="90" spans="1:11" ht="3.75" customHeight="1" x14ac:dyDescent="0.3">
      <c r="A90" s="35"/>
      <c r="B90" s="9"/>
      <c r="C90" s="9"/>
      <c r="D90" s="10"/>
      <c r="E90" s="9"/>
      <c r="F90" s="9"/>
      <c r="G90" s="9"/>
      <c r="H90" s="9"/>
      <c r="I90" s="9"/>
      <c r="J90" s="168"/>
      <c r="K90" s="171"/>
    </row>
    <row r="91" spans="1:11" ht="31.5" customHeight="1" x14ac:dyDescent="0.3">
      <c r="A91" s="376" t="s">
        <v>111</v>
      </c>
      <c r="B91" s="377"/>
      <c r="C91" s="377"/>
      <c r="D91" s="377"/>
      <c r="E91" s="377"/>
      <c r="F91" s="377"/>
      <c r="G91" s="377"/>
      <c r="H91" s="377"/>
      <c r="I91" s="106" t="s">
        <v>103</v>
      </c>
      <c r="J91" s="164" t="s">
        <v>112</v>
      </c>
      <c r="K91" s="169">
        <f>I92+I93+I94+I95+I96</f>
        <v>0</v>
      </c>
    </row>
    <row r="92" spans="1:11" x14ac:dyDescent="0.25">
      <c r="A92" s="375" t="s">
        <v>22</v>
      </c>
      <c r="B92" s="366"/>
      <c r="C92" s="366"/>
      <c r="D92" s="366"/>
      <c r="E92" s="366"/>
      <c r="F92" s="366"/>
      <c r="G92" s="366"/>
      <c r="H92" s="367"/>
      <c r="I92" s="162"/>
      <c r="J92" s="86"/>
      <c r="K92" s="38"/>
    </row>
    <row r="93" spans="1:11" x14ac:dyDescent="0.25">
      <c r="A93" s="375" t="s">
        <v>24</v>
      </c>
      <c r="B93" s="366"/>
      <c r="C93" s="366"/>
      <c r="D93" s="366"/>
      <c r="E93" s="366"/>
      <c r="F93" s="366"/>
      <c r="G93" s="366"/>
      <c r="H93" s="367"/>
      <c r="I93" s="162"/>
      <c r="J93" s="86"/>
      <c r="K93" s="39"/>
    </row>
    <row r="94" spans="1:11" x14ac:dyDescent="0.25">
      <c r="A94" s="375" t="s">
        <v>74</v>
      </c>
      <c r="B94" s="366"/>
      <c r="C94" s="366"/>
      <c r="D94" s="366"/>
      <c r="E94" s="366"/>
      <c r="F94" s="366"/>
      <c r="G94" s="366"/>
      <c r="H94" s="367"/>
      <c r="I94" s="163"/>
      <c r="J94" s="86"/>
      <c r="K94" s="5"/>
    </row>
    <row r="95" spans="1:11" x14ac:dyDescent="0.25">
      <c r="A95" s="375" t="s">
        <v>72</v>
      </c>
      <c r="B95" s="366"/>
      <c r="C95" s="366"/>
      <c r="D95" s="366"/>
      <c r="E95" s="366"/>
      <c r="F95" s="366"/>
      <c r="G95" s="366"/>
      <c r="H95" s="367"/>
      <c r="I95" s="163"/>
      <c r="J95" s="14"/>
      <c r="K95" s="5"/>
    </row>
    <row r="96" spans="1:11" x14ac:dyDescent="0.25">
      <c r="A96" s="375" t="s">
        <v>73</v>
      </c>
      <c r="B96" s="366"/>
      <c r="C96" s="366"/>
      <c r="D96" s="366"/>
      <c r="E96" s="366"/>
      <c r="F96" s="366"/>
      <c r="G96" s="366"/>
      <c r="H96" s="367"/>
      <c r="I96" s="163"/>
      <c r="J96" s="14"/>
      <c r="K96" s="5"/>
    </row>
    <row r="97" spans="1:13" x14ac:dyDescent="0.25">
      <c r="A97" s="40"/>
      <c r="B97" s="40"/>
      <c r="C97" s="40"/>
      <c r="D97" s="40"/>
      <c r="E97" s="40"/>
      <c r="F97" s="40"/>
      <c r="G97" s="40"/>
      <c r="H97" s="40"/>
      <c r="I97" s="40"/>
      <c r="J97" s="14"/>
      <c r="K97" s="5"/>
    </row>
    <row r="98" spans="1:13" ht="16.5" customHeight="1" x14ac:dyDescent="0.25">
      <c r="A98" s="40"/>
      <c r="B98" s="40"/>
      <c r="C98" s="40"/>
      <c r="D98" s="40"/>
      <c r="E98" s="40"/>
      <c r="F98" s="40"/>
      <c r="G98" s="40"/>
      <c r="H98" s="40"/>
      <c r="I98" s="40"/>
      <c r="J98" s="14"/>
      <c r="K98" s="5"/>
    </row>
    <row r="99" spans="1:13" ht="21" customHeight="1" x14ac:dyDescent="0.35">
      <c r="A99" s="378" t="s">
        <v>85</v>
      </c>
      <c r="B99" s="334"/>
      <c r="C99" s="334"/>
      <c r="D99" s="334"/>
      <c r="E99" s="334"/>
      <c r="F99" s="334"/>
      <c r="G99" s="334"/>
      <c r="H99" s="334"/>
      <c r="I99" s="334"/>
      <c r="J99" s="115"/>
      <c r="K99" s="374">
        <f>J42+F53+F65+J73+F80+K82+K87+K91</f>
        <v>0</v>
      </c>
      <c r="L99" s="331"/>
    </row>
    <row r="100" spans="1:13" ht="15.6" x14ac:dyDescent="0.3">
      <c r="A100" s="91" t="s">
        <v>75</v>
      </c>
      <c r="B100" s="5"/>
      <c r="C100" s="5"/>
      <c r="D100" s="5"/>
      <c r="E100" s="5"/>
      <c r="F100" s="5"/>
      <c r="G100" s="5"/>
      <c r="H100" s="5"/>
      <c r="I100" s="5"/>
      <c r="J100" s="5"/>
      <c r="K100" s="87"/>
    </row>
    <row r="101" spans="1:13" ht="15.6" x14ac:dyDescent="0.3">
      <c r="A101" s="90" t="s">
        <v>78</v>
      </c>
      <c r="B101" s="89"/>
      <c r="C101" s="89"/>
      <c r="D101" s="89"/>
      <c r="E101" s="89"/>
      <c r="F101" s="89"/>
      <c r="G101" s="89"/>
      <c r="H101" s="89"/>
      <c r="I101" s="89"/>
      <c r="J101" s="89"/>
      <c r="K101" s="88"/>
    </row>
    <row r="102" spans="1:13" ht="26.4" x14ac:dyDescent="0.25">
      <c r="A102" s="345" t="s">
        <v>115</v>
      </c>
      <c r="B102" s="346"/>
      <c r="C102" s="346"/>
      <c r="D102" s="347"/>
      <c r="E102" s="96" t="s">
        <v>41</v>
      </c>
      <c r="F102" s="64" t="s">
        <v>108</v>
      </c>
      <c r="G102" s="57" t="s">
        <v>77</v>
      </c>
      <c r="H102" s="89"/>
      <c r="I102" s="89"/>
      <c r="J102" s="89"/>
      <c r="K102" s="88"/>
    </row>
    <row r="103" spans="1:13" ht="15" x14ac:dyDescent="0.25">
      <c r="A103" s="94" t="s">
        <v>91</v>
      </c>
      <c r="B103" s="94"/>
      <c r="C103" s="94"/>
      <c r="D103" s="95"/>
      <c r="E103" s="131">
        <f>SUM(C18)</f>
        <v>0</v>
      </c>
      <c r="F103" s="103">
        <f>SUM(L42+H53)</f>
        <v>0</v>
      </c>
      <c r="G103" s="98" t="e">
        <f>F103/E103</f>
        <v>#DIV/0!</v>
      </c>
      <c r="H103" s="89"/>
      <c r="I103" s="89"/>
      <c r="J103" s="89"/>
      <c r="K103" s="88"/>
    </row>
    <row r="104" spans="1:13" ht="15" x14ac:dyDescent="0.25">
      <c r="A104" s="94" t="s">
        <v>92</v>
      </c>
      <c r="B104" s="94"/>
      <c r="C104" s="94"/>
      <c r="D104" s="95"/>
      <c r="E104" s="104">
        <f>D65</f>
        <v>0</v>
      </c>
      <c r="F104" s="97">
        <f>H65</f>
        <v>0</v>
      </c>
      <c r="G104" s="98" t="e">
        <f>F104/E104</f>
        <v>#DIV/0!</v>
      </c>
      <c r="H104" s="89"/>
      <c r="I104" s="89"/>
      <c r="J104" s="89"/>
      <c r="K104" s="88"/>
    </row>
    <row r="105" spans="1:13" ht="4.5" customHeight="1" x14ac:dyDescent="0.25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8"/>
    </row>
    <row r="106" spans="1:13" ht="26.25" customHeight="1" x14ac:dyDescent="0.25">
      <c r="A106" s="345" t="s">
        <v>116</v>
      </c>
      <c r="B106" s="346"/>
      <c r="C106" s="346"/>
      <c r="D106" s="347"/>
      <c r="E106" s="100" t="s">
        <v>81</v>
      </c>
      <c r="F106" s="64" t="s">
        <v>108</v>
      </c>
      <c r="G106" s="328" t="s">
        <v>79</v>
      </c>
      <c r="H106" s="328"/>
      <c r="I106" s="348" t="s">
        <v>80</v>
      </c>
      <c r="J106" s="348"/>
      <c r="K106" s="102"/>
      <c r="L106" s="102"/>
      <c r="M106" s="102"/>
    </row>
    <row r="107" spans="1:13" ht="15" x14ac:dyDescent="0.25">
      <c r="A107" s="94" t="s">
        <v>93</v>
      </c>
      <c r="B107" s="94"/>
      <c r="C107" s="94"/>
      <c r="D107" s="94"/>
      <c r="E107" s="97">
        <f>SUM(C13)</f>
        <v>30</v>
      </c>
      <c r="F107" s="104">
        <f>SUM(K68)</f>
        <v>0</v>
      </c>
      <c r="G107" s="349">
        <f>SUM(F107/E107)</f>
        <v>0</v>
      </c>
      <c r="H107" s="350"/>
      <c r="I107" s="114" t="s">
        <v>114</v>
      </c>
      <c r="J107" s="97" t="e">
        <f>SUM(G107/I107)</f>
        <v>#VALUE!</v>
      </c>
      <c r="K107" s="88"/>
      <c r="L107" s="351"/>
      <c r="M107" s="351"/>
    </row>
    <row r="108" spans="1:13" ht="7.5" customHeight="1" x14ac:dyDescent="0.25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8"/>
    </row>
    <row r="109" spans="1:13" ht="15.6" x14ac:dyDescent="0.3">
      <c r="A109" s="91" t="s">
        <v>135</v>
      </c>
      <c r="B109" s="89"/>
      <c r="C109" s="89"/>
      <c r="D109" s="89"/>
      <c r="E109" s="89"/>
      <c r="F109" s="89"/>
      <c r="G109" s="89"/>
      <c r="H109" s="89"/>
      <c r="I109" s="89"/>
      <c r="J109" s="89"/>
      <c r="K109" s="88"/>
    </row>
    <row r="110" spans="1:13" ht="28.5" customHeight="1" x14ac:dyDescent="0.3">
      <c r="A110" s="91"/>
      <c r="B110" s="89"/>
      <c r="C110" s="89"/>
      <c r="D110" s="352" t="s">
        <v>82</v>
      </c>
      <c r="E110" s="353"/>
      <c r="F110" s="64" t="s">
        <v>76</v>
      </c>
      <c r="G110" s="354" t="s">
        <v>79</v>
      </c>
      <c r="H110" s="355"/>
      <c r="I110" s="356" t="s">
        <v>80</v>
      </c>
      <c r="J110" s="356"/>
      <c r="K110" s="356"/>
    </row>
    <row r="111" spans="1:13" ht="15" x14ac:dyDescent="0.25">
      <c r="A111" s="357" t="s">
        <v>120</v>
      </c>
      <c r="B111" s="358"/>
      <c r="C111" s="359"/>
      <c r="D111" s="360">
        <f>SUM(C13)</f>
        <v>30</v>
      </c>
      <c r="E111" s="361"/>
      <c r="F111" s="105">
        <f>SUM(K82)</f>
        <v>0</v>
      </c>
      <c r="G111" s="342">
        <f>SUM(F111/D111)</f>
        <v>0</v>
      </c>
      <c r="H111" s="362"/>
      <c r="I111" s="99" t="s">
        <v>83</v>
      </c>
      <c r="J111" s="342">
        <f>SUM(G111/I112)</f>
        <v>0</v>
      </c>
      <c r="K111" s="343"/>
    </row>
    <row r="112" spans="1:13" ht="15" x14ac:dyDescent="0.25">
      <c r="A112" s="357" t="s">
        <v>94</v>
      </c>
      <c r="B112" s="358"/>
      <c r="C112" s="359"/>
      <c r="D112" s="361"/>
      <c r="E112" s="361"/>
      <c r="F112" s="105">
        <f>SUM(K87)</f>
        <v>0</v>
      </c>
      <c r="G112" s="342">
        <f>SUM(F112/D111)</f>
        <v>0</v>
      </c>
      <c r="H112" s="362"/>
      <c r="I112" s="363">
        <f>SUM(C10)</f>
        <v>3</v>
      </c>
      <c r="J112" s="342">
        <f>SUM(G112/I112)</f>
        <v>0</v>
      </c>
      <c r="K112" s="343"/>
    </row>
    <row r="113" spans="1:16" ht="15" x14ac:dyDescent="0.25">
      <c r="A113" s="365" t="s">
        <v>95</v>
      </c>
      <c r="B113" s="366"/>
      <c r="C113" s="367"/>
      <c r="D113" s="361"/>
      <c r="E113" s="361"/>
      <c r="F113" s="105">
        <f>SUM(K91)</f>
        <v>0</v>
      </c>
      <c r="G113" s="342">
        <f>SUM(F113/D111)</f>
        <v>0</v>
      </c>
      <c r="H113" s="362"/>
      <c r="I113" s="364"/>
      <c r="J113" s="342">
        <f>SUM(G113/I112)</f>
        <v>0</v>
      </c>
      <c r="K113" s="343"/>
    </row>
    <row r="114" spans="1:16" ht="15" x14ac:dyDescent="0.25">
      <c r="A114" s="92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6" ht="15.6" x14ac:dyDescent="0.3">
      <c r="A115" s="101" t="s">
        <v>132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6" ht="26.25" customHeight="1" x14ac:dyDescent="0.25">
      <c r="A116" s="125"/>
      <c r="B116" s="327" t="s">
        <v>96</v>
      </c>
      <c r="C116" s="328"/>
      <c r="D116" s="327" t="s">
        <v>96</v>
      </c>
      <c r="E116" s="328"/>
      <c r="F116" s="126" t="s">
        <v>97</v>
      </c>
      <c r="G116" s="126" t="s">
        <v>98</v>
      </c>
      <c r="H116" s="126" t="s">
        <v>99</v>
      </c>
      <c r="I116" s="126" t="s">
        <v>100</v>
      </c>
      <c r="J116" s="126" t="s">
        <v>101</v>
      </c>
      <c r="K116" s="127" t="s">
        <v>102</v>
      </c>
      <c r="L116" s="329" t="s">
        <v>141</v>
      </c>
      <c r="M116" s="330"/>
    </row>
    <row r="117" spans="1:16" ht="15" x14ac:dyDescent="0.25">
      <c r="A117" s="125" t="s">
        <v>86</v>
      </c>
      <c r="B117" s="147"/>
      <c r="C117" s="147"/>
      <c r="D117" s="147"/>
      <c r="E117" s="147"/>
      <c r="F117" s="147"/>
      <c r="G117" s="147"/>
      <c r="H117" s="147"/>
      <c r="I117" s="147"/>
      <c r="J117" s="147"/>
      <c r="K117" s="147"/>
      <c r="L117" s="338"/>
      <c r="M117" s="339"/>
    </row>
    <row r="118" spans="1:16" ht="15" x14ac:dyDescent="0.25">
      <c r="A118" s="125" t="s">
        <v>87</v>
      </c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338"/>
      <c r="M118" s="339"/>
    </row>
    <row r="119" spans="1:16" ht="15" x14ac:dyDescent="0.25">
      <c r="A119" s="125" t="s">
        <v>88</v>
      </c>
      <c r="B119" s="147"/>
      <c r="C119" s="147"/>
      <c r="D119" s="147"/>
      <c r="E119" s="147"/>
      <c r="F119" s="147"/>
      <c r="G119" s="147"/>
      <c r="H119" s="147"/>
      <c r="I119" s="147"/>
      <c r="J119" s="147"/>
      <c r="K119" s="147"/>
      <c r="L119" s="338"/>
      <c r="M119" s="339"/>
    </row>
    <row r="120" spans="1:16" ht="15" x14ac:dyDescent="0.25">
      <c r="A120" s="125" t="s">
        <v>89</v>
      </c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338"/>
      <c r="M120" s="339"/>
    </row>
    <row r="121" spans="1:16" ht="15" x14ac:dyDescent="0.25">
      <c r="A121" s="125" t="s">
        <v>90</v>
      </c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338"/>
      <c r="M121" s="339"/>
    </row>
    <row r="122" spans="1:16" ht="15" x14ac:dyDescent="0.25">
      <c r="A122" s="92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6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6" ht="17.399999999999999" x14ac:dyDescent="0.3">
      <c r="A124" s="142" t="s">
        <v>25</v>
      </c>
      <c r="B124" s="5"/>
      <c r="C124" s="5"/>
      <c r="D124" s="5"/>
      <c r="E124" s="5"/>
      <c r="F124" s="5"/>
      <c r="G124" s="5"/>
      <c r="H124" s="5"/>
      <c r="I124" s="344" t="s">
        <v>126</v>
      </c>
      <c r="J124" s="344"/>
      <c r="K124" s="169">
        <f>K126+K130</f>
        <v>0</v>
      </c>
      <c r="L124" s="171"/>
    </row>
    <row r="125" spans="1:16" ht="13.8" x14ac:dyDescent="0.25">
      <c r="A125" s="36"/>
      <c r="B125" s="5"/>
      <c r="C125" s="5"/>
      <c r="D125" s="5"/>
      <c r="E125" s="5"/>
      <c r="F125" s="5"/>
      <c r="G125" s="5"/>
      <c r="H125" s="5"/>
      <c r="I125" s="5"/>
      <c r="J125" s="5"/>
      <c r="K125" s="167"/>
      <c r="L125" s="171"/>
    </row>
    <row r="126" spans="1:16" ht="15.6" x14ac:dyDescent="0.3">
      <c r="A126" s="41" t="s">
        <v>134</v>
      </c>
      <c r="B126" s="42"/>
      <c r="C126" s="42"/>
      <c r="D126" s="181"/>
      <c r="E126" s="138" t="s">
        <v>125</v>
      </c>
      <c r="F126" s="334" t="s">
        <v>124</v>
      </c>
      <c r="G126" s="334"/>
      <c r="H126" s="334"/>
      <c r="I126" s="177">
        <f>K99</f>
        <v>0</v>
      </c>
      <c r="J126" s="135" t="s">
        <v>127</v>
      </c>
      <c r="K126" s="177">
        <f>PRODUCT(I126,D126)</f>
        <v>0</v>
      </c>
      <c r="L126" s="171"/>
      <c r="O126" s="334"/>
      <c r="P126" s="334"/>
    </row>
    <row r="127" spans="1:16" ht="13.8" x14ac:dyDescent="0.25">
      <c r="A127" s="41"/>
      <c r="B127" s="42"/>
      <c r="C127" s="42"/>
      <c r="D127" s="136"/>
      <c r="E127" s="7"/>
      <c r="F127" s="133"/>
      <c r="G127" s="133"/>
      <c r="H127" s="133"/>
      <c r="I127" s="137"/>
      <c r="J127" s="135"/>
      <c r="K127" s="178"/>
      <c r="L127" s="171"/>
      <c r="O127" s="133"/>
      <c r="P127" s="133"/>
    </row>
    <row r="128" spans="1:16" ht="13.8" x14ac:dyDescent="0.25">
      <c r="A128" s="41" t="s">
        <v>128</v>
      </c>
      <c r="B128" s="42"/>
      <c r="C128" s="42"/>
      <c r="D128" s="136"/>
      <c r="E128" s="7"/>
      <c r="F128" s="133"/>
      <c r="G128" s="133"/>
      <c r="H128" s="331"/>
      <c r="I128" s="332"/>
      <c r="J128" s="135"/>
      <c r="K128" s="178"/>
      <c r="L128" s="171"/>
      <c r="O128" s="133"/>
      <c r="P128" s="133"/>
    </row>
    <row r="129" spans="1:13" ht="13.8" x14ac:dyDescent="0.25">
      <c r="A129" s="41"/>
      <c r="B129" s="42"/>
      <c r="C129" s="42"/>
      <c r="D129" s="7"/>
      <c r="E129" s="7"/>
      <c r="H129" s="69"/>
      <c r="I129" s="7"/>
      <c r="J129" s="135"/>
      <c r="K129" s="171"/>
      <c r="L129" s="171"/>
    </row>
    <row r="130" spans="1:13" ht="15.6" x14ac:dyDescent="0.3">
      <c r="A130" s="41" t="s">
        <v>117</v>
      </c>
      <c r="B130" s="42"/>
      <c r="C130" s="42"/>
      <c r="D130" s="181"/>
      <c r="E130" s="90" t="s">
        <v>125</v>
      </c>
      <c r="F130" s="333" t="s">
        <v>118</v>
      </c>
      <c r="G130" s="334"/>
      <c r="H130" s="334"/>
      <c r="I130" s="177">
        <f>SUM(K99,K126)</f>
        <v>0</v>
      </c>
      <c r="J130" s="135" t="s">
        <v>127</v>
      </c>
      <c r="K130" s="177">
        <f>PRODUCT(I130,D130)</f>
        <v>0</v>
      </c>
      <c r="L130" s="179"/>
    </row>
    <row r="131" spans="1:13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180"/>
      <c r="L131" s="171"/>
    </row>
    <row r="132" spans="1:13" ht="15.75" customHeight="1" x14ac:dyDescent="0.45">
      <c r="A132" s="335"/>
      <c r="B132" s="336"/>
      <c r="C132" s="336"/>
      <c r="D132" s="336"/>
      <c r="E132" s="336"/>
      <c r="F132" s="336"/>
      <c r="G132" s="336"/>
      <c r="H132" s="336"/>
      <c r="I132" s="336"/>
      <c r="J132" s="6"/>
      <c r="K132" s="128"/>
      <c r="L132" s="171"/>
    </row>
    <row r="133" spans="1:13" ht="20.399999999999999" x14ac:dyDescent="0.45">
      <c r="A133" s="336" t="s">
        <v>129</v>
      </c>
      <c r="B133" s="334"/>
      <c r="C133" s="334"/>
      <c r="D133" s="334"/>
      <c r="E133" s="334"/>
      <c r="F133" s="334"/>
      <c r="G133" s="334"/>
      <c r="H133" s="334"/>
      <c r="I133" s="334"/>
      <c r="J133" s="334"/>
      <c r="K133" s="325">
        <f>SUM(K99,K124)</f>
        <v>0</v>
      </c>
      <c r="L133" s="326"/>
    </row>
    <row r="134" spans="1:13" ht="15" customHeight="1" x14ac:dyDescent="0.45">
      <c r="A134" s="45"/>
      <c r="B134" s="43"/>
      <c r="C134" s="43"/>
      <c r="D134" s="43"/>
      <c r="E134" s="43"/>
      <c r="F134" s="43"/>
      <c r="G134" s="43"/>
      <c r="H134" s="6"/>
      <c r="I134" s="6"/>
      <c r="J134" s="6"/>
      <c r="K134" s="116"/>
    </row>
    <row r="135" spans="1:13" ht="13.5" customHeight="1" x14ac:dyDescent="0.3">
      <c r="A135" s="101" t="s">
        <v>133</v>
      </c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3" ht="15" x14ac:dyDescent="0.25">
      <c r="A136" s="125"/>
      <c r="B136" s="327" t="s">
        <v>96</v>
      </c>
      <c r="C136" s="328"/>
      <c r="D136" s="327" t="s">
        <v>140</v>
      </c>
      <c r="E136" s="328"/>
      <c r="F136" s="126" t="s">
        <v>97</v>
      </c>
      <c r="G136" s="126" t="s">
        <v>98</v>
      </c>
      <c r="H136" s="126" t="s">
        <v>99</v>
      </c>
      <c r="I136" s="126" t="s">
        <v>100</v>
      </c>
      <c r="J136" s="126" t="s">
        <v>101</v>
      </c>
      <c r="K136" s="127" t="s">
        <v>102</v>
      </c>
      <c r="L136" s="329" t="s">
        <v>141</v>
      </c>
      <c r="M136" s="330"/>
    </row>
    <row r="137" spans="1:13" ht="15" x14ac:dyDescent="0.25">
      <c r="A137" s="125" t="s">
        <v>86</v>
      </c>
      <c r="B137" s="147"/>
      <c r="C137" s="147"/>
      <c r="D137" s="147"/>
      <c r="E137" s="147"/>
      <c r="F137" s="147"/>
      <c r="G137" s="147"/>
      <c r="H137" s="147"/>
      <c r="I137" s="147"/>
      <c r="J137" s="147"/>
      <c r="K137" s="147"/>
      <c r="L137" s="338"/>
      <c r="M137" s="339"/>
    </row>
    <row r="138" spans="1:13" ht="15" x14ac:dyDescent="0.25">
      <c r="A138" s="125" t="s">
        <v>87</v>
      </c>
      <c r="B138" s="147"/>
      <c r="C138" s="147"/>
      <c r="D138" s="147"/>
      <c r="E138" s="147"/>
      <c r="F138" s="147"/>
      <c r="G138" s="147"/>
      <c r="H138" s="147"/>
      <c r="I138" s="147"/>
      <c r="J138" s="147"/>
      <c r="K138" s="147"/>
      <c r="L138" s="338"/>
      <c r="M138" s="339"/>
    </row>
    <row r="139" spans="1:13" ht="15" x14ac:dyDescent="0.25">
      <c r="A139" s="125" t="s">
        <v>88</v>
      </c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338"/>
      <c r="M139" s="339"/>
    </row>
    <row r="140" spans="1:13" ht="15" x14ac:dyDescent="0.25">
      <c r="A140" s="125" t="s">
        <v>89</v>
      </c>
      <c r="B140" s="147"/>
      <c r="C140" s="147"/>
      <c r="D140" s="147"/>
      <c r="E140" s="147"/>
      <c r="F140" s="147"/>
      <c r="G140" s="147"/>
      <c r="H140" s="147"/>
      <c r="I140" s="147"/>
      <c r="J140" s="147"/>
      <c r="K140" s="147"/>
      <c r="L140" s="338"/>
      <c r="M140" s="339"/>
    </row>
    <row r="141" spans="1:13" ht="15" x14ac:dyDescent="0.25">
      <c r="A141" s="125" t="s">
        <v>90</v>
      </c>
      <c r="B141" s="147"/>
      <c r="C141" s="147"/>
      <c r="D141" s="147"/>
      <c r="E141" s="147"/>
      <c r="F141" s="147"/>
      <c r="G141" s="147"/>
      <c r="H141" s="147"/>
      <c r="I141" s="147"/>
      <c r="J141" s="147"/>
      <c r="K141" s="147"/>
      <c r="L141" s="338"/>
      <c r="M141" s="339"/>
    </row>
    <row r="142" spans="1:13" x14ac:dyDescent="0.25">
      <c r="A142" s="14"/>
      <c r="B142" s="15"/>
      <c r="C142" s="14"/>
      <c r="D142" s="14"/>
      <c r="E142" s="117"/>
      <c r="F142" s="14"/>
      <c r="G142" s="14"/>
      <c r="H142" s="14"/>
      <c r="I142" s="116"/>
      <c r="J142" s="7"/>
      <c r="K142" s="6"/>
    </row>
    <row r="143" spans="1:13" x14ac:dyDescent="0.25">
      <c r="A143" s="14"/>
      <c r="B143" s="15"/>
      <c r="C143" s="14"/>
      <c r="D143" s="14"/>
      <c r="E143" s="117"/>
      <c r="F143" s="14"/>
      <c r="G143" s="14"/>
      <c r="H143" s="14"/>
      <c r="I143" s="116"/>
      <c r="J143" s="6"/>
      <c r="K143" s="6"/>
    </row>
    <row r="144" spans="1:13" x14ac:dyDescent="0.25">
      <c r="A144" s="14"/>
      <c r="B144" s="15"/>
      <c r="C144" s="14"/>
      <c r="D144" s="14"/>
      <c r="E144" s="117"/>
      <c r="F144" s="14"/>
      <c r="G144" s="14"/>
      <c r="H144" s="14"/>
      <c r="I144" s="116"/>
      <c r="J144" s="6"/>
      <c r="K144" s="6"/>
    </row>
    <row r="145" spans="1:11" x14ac:dyDescent="0.25">
      <c r="A145" s="118"/>
      <c r="B145" s="16"/>
      <c r="C145" s="16"/>
      <c r="D145" s="16"/>
      <c r="E145" s="117"/>
      <c r="F145" s="14"/>
      <c r="G145" s="118"/>
      <c r="H145" s="16"/>
      <c r="I145" s="16"/>
      <c r="J145" s="6"/>
      <c r="K145" s="6"/>
    </row>
    <row r="146" spans="1:11" x14ac:dyDescent="0.25">
      <c r="A146" s="14"/>
      <c r="B146" s="15"/>
      <c r="C146" s="14"/>
      <c r="D146" s="14"/>
      <c r="E146" s="117"/>
      <c r="F146" s="14"/>
      <c r="G146" s="14"/>
      <c r="H146" s="14"/>
      <c r="I146" s="116"/>
      <c r="J146" s="6"/>
      <c r="K146" s="6"/>
    </row>
    <row r="147" spans="1:11" x14ac:dyDescent="0.25">
      <c r="A147" s="14"/>
      <c r="B147" s="15"/>
      <c r="C147" s="14"/>
      <c r="D147" s="14"/>
      <c r="E147" s="117"/>
      <c r="F147" s="14"/>
      <c r="G147" s="14"/>
      <c r="H147" s="14"/>
      <c r="I147" s="116"/>
      <c r="J147" s="6"/>
      <c r="K147" s="6"/>
    </row>
    <row r="148" spans="1:11" x14ac:dyDescent="0.25">
      <c r="A148" s="14"/>
      <c r="B148" s="15"/>
      <c r="C148" s="14"/>
      <c r="D148" s="14"/>
      <c r="E148" s="117"/>
      <c r="F148" s="14"/>
      <c r="G148" s="14"/>
      <c r="H148" s="14"/>
      <c r="I148" s="116"/>
      <c r="J148" s="6"/>
      <c r="K148" s="6"/>
    </row>
    <row r="149" spans="1:11" x14ac:dyDescent="0.25">
      <c r="A149" s="340"/>
      <c r="B149" s="341"/>
      <c r="C149" s="341"/>
      <c r="D149" s="341"/>
      <c r="E149" s="117"/>
      <c r="F149" s="14"/>
      <c r="G149" s="14"/>
      <c r="H149" s="15"/>
      <c r="I149" s="116"/>
      <c r="J149" s="6"/>
      <c r="K149" s="6"/>
    </row>
    <row r="150" spans="1:11" x14ac:dyDescent="0.25">
      <c r="A150" s="341"/>
      <c r="B150" s="341"/>
      <c r="C150" s="341"/>
      <c r="D150" s="341"/>
      <c r="E150" s="117"/>
      <c r="F150" s="14"/>
      <c r="G150" s="14"/>
      <c r="H150" s="14"/>
      <c r="I150" s="116"/>
      <c r="J150" s="6"/>
      <c r="K150" s="6"/>
    </row>
    <row r="151" spans="1:11" x14ac:dyDescent="0.25">
      <c r="A151" s="337"/>
      <c r="B151" s="337"/>
      <c r="C151" s="337"/>
      <c r="D151" s="337"/>
      <c r="E151" s="117"/>
      <c r="F151" s="14"/>
      <c r="G151" s="337"/>
      <c r="H151" s="337"/>
      <c r="I151" s="337"/>
      <c r="J151" s="6"/>
      <c r="K151" s="6"/>
    </row>
    <row r="152" spans="1:11" x14ac:dyDescent="0.25">
      <c r="A152" s="14"/>
      <c r="B152" s="15"/>
      <c r="C152" s="14"/>
      <c r="D152" s="14"/>
      <c r="E152" s="117"/>
      <c r="F152" s="14"/>
      <c r="G152" s="14"/>
      <c r="H152" s="14"/>
      <c r="I152" s="116"/>
      <c r="J152" s="6"/>
      <c r="K152" s="6"/>
    </row>
    <row r="153" spans="1:11" x14ac:dyDescent="0.25">
      <c r="A153" s="14"/>
      <c r="B153" s="15"/>
      <c r="C153" s="14"/>
      <c r="D153" s="14"/>
      <c r="E153" s="117"/>
      <c r="F153" s="14"/>
      <c r="G153" s="14"/>
      <c r="H153" s="14"/>
      <c r="I153" s="116"/>
      <c r="J153" s="6"/>
      <c r="K153" s="6"/>
    </row>
    <row r="154" spans="1:11" x14ac:dyDescent="0.25">
      <c r="A154" s="14"/>
      <c r="B154" s="15"/>
      <c r="C154" s="14"/>
      <c r="D154" s="14"/>
      <c r="E154" s="117"/>
      <c r="F154" s="14"/>
      <c r="G154" s="14"/>
      <c r="H154" s="14"/>
      <c r="I154" s="116"/>
      <c r="J154" s="6"/>
      <c r="K154" s="6"/>
    </row>
    <row r="155" spans="1:11" x14ac:dyDescent="0.25">
      <c r="A155" s="14"/>
      <c r="B155" s="15"/>
      <c r="C155" s="14"/>
      <c r="D155" s="14"/>
      <c r="E155" s="117"/>
      <c r="F155" s="14"/>
      <c r="G155" s="14"/>
      <c r="H155" s="14"/>
      <c r="I155" s="116"/>
      <c r="J155" s="6"/>
      <c r="K155" s="6"/>
    </row>
    <row r="156" spans="1:11" x14ac:dyDescent="0.25">
      <c r="A156" s="14"/>
      <c r="B156" s="15"/>
      <c r="C156" s="14"/>
      <c r="D156" s="14"/>
      <c r="E156" s="117"/>
      <c r="F156" s="14"/>
      <c r="G156" s="14"/>
      <c r="H156" s="14"/>
      <c r="I156" s="116"/>
      <c r="J156" s="6"/>
      <c r="K156" s="6"/>
    </row>
    <row r="157" spans="1:11" x14ac:dyDescent="0.25">
      <c r="A157" s="118"/>
      <c r="B157" s="16"/>
      <c r="C157" s="16"/>
      <c r="D157" s="16"/>
      <c r="E157" s="117"/>
      <c r="F157" s="14"/>
      <c r="G157" s="118"/>
      <c r="H157" s="16"/>
      <c r="I157" s="16"/>
      <c r="J157" s="6"/>
      <c r="K157" s="6"/>
    </row>
    <row r="158" spans="1:1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 spans="1:1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 spans="1:11" ht="15.6" x14ac:dyDescent="0.3">
      <c r="A160" s="119"/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</row>
    <row r="161" spans="1:11" ht="15.6" x14ac:dyDescent="0.3">
      <c r="A161" s="121"/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</row>
    <row r="162" spans="1:11" ht="15.6" x14ac:dyDescent="0.3">
      <c r="A162" s="17"/>
      <c r="B162" s="6"/>
      <c r="C162" s="129"/>
      <c r="D162" s="122"/>
      <c r="E162" s="122"/>
      <c r="F162" s="120"/>
      <c r="G162" s="14"/>
      <c r="H162" s="130"/>
      <c r="I162" s="120"/>
      <c r="J162" s="120"/>
      <c r="K162" s="120"/>
    </row>
    <row r="163" spans="1:11" ht="15.6" x14ac:dyDescent="0.3">
      <c r="A163" s="17"/>
      <c r="B163" s="6"/>
      <c r="C163" s="129"/>
      <c r="D163" s="122"/>
      <c r="E163" s="122"/>
      <c r="F163" s="120"/>
      <c r="G163" s="14"/>
      <c r="H163" s="130"/>
      <c r="I163" s="120"/>
      <c r="J163" s="120"/>
      <c r="K163" s="120"/>
    </row>
    <row r="164" spans="1:11" ht="15.6" x14ac:dyDescent="0.3">
      <c r="A164" s="17"/>
      <c r="B164" s="6"/>
      <c r="C164" s="129"/>
      <c r="D164" s="122"/>
      <c r="E164" s="122"/>
      <c r="F164" s="120"/>
      <c r="G164" s="14"/>
      <c r="H164" s="130"/>
      <c r="I164" s="120"/>
      <c r="J164" s="120"/>
      <c r="K164" s="120"/>
    </row>
    <row r="165" spans="1:11" ht="15.6" x14ac:dyDescent="0.3">
      <c r="A165" s="17"/>
      <c r="B165" s="6"/>
      <c r="C165" s="129"/>
      <c r="D165" s="122"/>
      <c r="E165" s="122"/>
      <c r="F165" s="120"/>
      <c r="G165" s="14"/>
      <c r="H165" s="130"/>
      <c r="I165" s="120"/>
      <c r="J165" s="120"/>
      <c r="K165" s="120"/>
    </row>
    <row r="166" spans="1:11" ht="15.6" x14ac:dyDescent="0.3">
      <c r="A166" s="17"/>
      <c r="B166" s="6"/>
      <c r="C166" s="129"/>
      <c r="D166" s="122"/>
      <c r="E166" s="122"/>
      <c r="F166" s="120"/>
      <c r="G166" s="14"/>
      <c r="H166" s="130"/>
      <c r="I166" s="120"/>
      <c r="J166" s="120"/>
      <c r="K166" s="120"/>
    </row>
    <row r="167" spans="1:11" ht="15.6" x14ac:dyDescent="0.3">
      <c r="A167" s="17"/>
      <c r="B167" s="6"/>
      <c r="C167" s="129"/>
      <c r="D167" s="122"/>
      <c r="E167" s="122"/>
      <c r="F167" s="120"/>
      <c r="G167" s="14"/>
      <c r="H167" s="130"/>
      <c r="I167" s="120"/>
      <c r="J167" s="120"/>
      <c r="K167" s="120"/>
    </row>
    <row r="168" spans="1:11" ht="15.6" x14ac:dyDescent="0.3">
      <c r="A168" s="17"/>
      <c r="B168" s="6"/>
      <c r="C168" s="129"/>
      <c r="D168" s="122"/>
      <c r="E168" s="122"/>
      <c r="F168" s="120"/>
      <c r="G168" s="14"/>
      <c r="H168" s="130"/>
      <c r="I168" s="120"/>
      <c r="J168" s="120"/>
      <c r="K168" s="120"/>
    </row>
    <row r="169" spans="1:11" ht="15.6" x14ac:dyDescent="0.3">
      <c r="A169" s="17"/>
      <c r="B169" s="6"/>
      <c r="C169" s="130"/>
      <c r="D169" s="122"/>
      <c r="E169" s="122"/>
      <c r="F169" s="120"/>
      <c r="G169" s="14"/>
      <c r="H169" s="130"/>
      <c r="I169" s="120"/>
      <c r="J169" s="120"/>
      <c r="K169" s="120"/>
    </row>
    <row r="170" spans="1:11" ht="15.6" x14ac:dyDescent="0.3">
      <c r="A170" s="17"/>
      <c r="B170" s="6"/>
      <c r="C170" s="130"/>
      <c r="D170" s="122"/>
      <c r="E170" s="122"/>
      <c r="F170" s="120"/>
      <c r="G170" s="14"/>
      <c r="H170" s="130"/>
      <c r="I170" s="120"/>
      <c r="J170" s="120"/>
      <c r="K170" s="120"/>
    </row>
    <row r="171" spans="1:11" ht="15.6" x14ac:dyDescent="0.3">
      <c r="A171" s="17"/>
      <c r="B171" s="6"/>
      <c r="C171" s="130"/>
      <c r="D171" s="122"/>
      <c r="E171" s="122"/>
      <c r="F171" s="120"/>
      <c r="G171" s="14"/>
      <c r="H171" s="130"/>
      <c r="I171" s="120"/>
      <c r="J171" s="120"/>
      <c r="K171" s="120"/>
    </row>
    <row r="172" spans="1:11" ht="15.6" x14ac:dyDescent="0.3">
      <c r="A172" s="121"/>
      <c r="B172" s="6"/>
      <c r="C172" s="123"/>
      <c r="D172" s="122"/>
      <c r="E172" s="122"/>
      <c r="F172" s="120"/>
      <c r="G172" s="120"/>
      <c r="H172" s="120"/>
      <c r="I172" s="120"/>
      <c r="J172" s="120"/>
      <c r="K172" s="120"/>
    </row>
    <row r="173" spans="1:11" ht="15.6" x14ac:dyDescent="0.3">
      <c r="A173" s="124"/>
      <c r="B173" s="6"/>
      <c r="C173" s="6"/>
      <c r="D173" s="122"/>
      <c r="E173" s="76"/>
      <c r="F173" s="120"/>
      <c r="G173" s="120"/>
      <c r="H173" s="120"/>
      <c r="I173" s="120"/>
      <c r="J173" s="120"/>
      <c r="K173" s="120"/>
    </row>
    <row r="174" spans="1:11" ht="15.6" x14ac:dyDescent="0.3">
      <c r="A174" s="17"/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</row>
    <row r="175" spans="1:11" ht="15.6" x14ac:dyDescent="0.3">
      <c r="A175" s="119"/>
      <c r="B175" s="120"/>
      <c r="C175" s="120"/>
      <c r="D175" s="120"/>
      <c r="E175" s="120"/>
      <c r="F175" s="120"/>
      <c r="G175" s="120"/>
      <c r="H175" s="120"/>
      <c r="I175" s="120"/>
      <c r="J175" s="120"/>
      <c r="K175" s="83"/>
    </row>
    <row r="176" spans="1:1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</row>
    <row r="177" spans="1:1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</row>
    <row r="178" spans="1:1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</row>
    <row r="179" spans="1:1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1:1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</row>
  </sheetData>
  <sheetProtection formatCells="0" formatColumns="0" formatRows="0" insertColumns="0" insertRows="0" insertHyperlinks="0" deleteColumns="0" deleteRows="0" sort="0" autoFilter="0" pivotTables="0"/>
  <mergeCells count="149">
    <mergeCell ref="A5:E5"/>
    <mergeCell ref="F5:G5"/>
    <mergeCell ref="A1:M1"/>
    <mergeCell ref="A2:K2"/>
    <mergeCell ref="A3:K3"/>
    <mergeCell ref="A4:E4"/>
    <mergeCell ref="A6:A7"/>
    <mergeCell ref="B6:F7"/>
    <mergeCell ref="G6:G9"/>
    <mergeCell ref="H6:M6"/>
    <mergeCell ref="H7:M7"/>
    <mergeCell ref="A8:A9"/>
    <mergeCell ref="B8:F9"/>
    <mergeCell ref="H8:M8"/>
    <mergeCell ref="H9:M9"/>
    <mergeCell ref="I10:J10"/>
    <mergeCell ref="D11:G11"/>
    <mergeCell ref="I11:J11"/>
    <mergeCell ref="A12:G12"/>
    <mergeCell ref="I12:J12"/>
    <mergeCell ref="B10:B11"/>
    <mergeCell ref="C10:C11"/>
    <mergeCell ref="D10:G10"/>
    <mergeCell ref="H10:H11"/>
    <mergeCell ref="A22:D22"/>
    <mergeCell ref="A23:D23"/>
    <mergeCell ref="A13:B14"/>
    <mergeCell ref="C13:C14"/>
    <mergeCell ref="D13:D14"/>
    <mergeCell ref="A15:B16"/>
    <mergeCell ref="C15:C16"/>
    <mergeCell ref="D15:D16"/>
    <mergeCell ref="A17:I17"/>
    <mergeCell ref="A18:B19"/>
    <mergeCell ref="C18:C19"/>
    <mergeCell ref="D18:D19"/>
    <mergeCell ref="B20:I20"/>
    <mergeCell ref="A21:D21"/>
    <mergeCell ref="L40:M40"/>
    <mergeCell ref="I33:J33"/>
    <mergeCell ref="A35:C36"/>
    <mergeCell ref="D35:F35"/>
    <mergeCell ref="G35:I35"/>
    <mergeCell ref="K36:N36"/>
    <mergeCell ref="A37:C37"/>
    <mergeCell ref="L37:M37"/>
    <mergeCell ref="A38:C38"/>
    <mergeCell ref="L38:M38"/>
    <mergeCell ref="A39:C39"/>
    <mergeCell ref="L39:M39"/>
    <mergeCell ref="A24:D24"/>
    <mergeCell ref="A26:D26"/>
    <mergeCell ref="F26:J26"/>
    <mergeCell ref="A27:K27"/>
    <mergeCell ref="A50:C50"/>
    <mergeCell ref="A51:C51"/>
    <mergeCell ref="A41:C41"/>
    <mergeCell ref="A47:C47"/>
    <mergeCell ref="A48:C48"/>
    <mergeCell ref="A49:C49"/>
    <mergeCell ref="A40:C40"/>
    <mergeCell ref="L41:M41"/>
    <mergeCell ref="A42:C42"/>
    <mergeCell ref="L42:M42"/>
    <mergeCell ref="B44:F44"/>
    <mergeCell ref="D45:F45"/>
    <mergeCell ref="A46:C46"/>
    <mergeCell ref="A52:C52"/>
    <mergeCell ref="A53:C53"/>
    <mergeCell ref="H53:I53"/>
    <mergeCell ref="C54:D54"/>
    <mergeCell ref="A59:C60"/>
    <mergeCell ref="D59:F59"/>
    <mergeCell ref="A71:I71"/>
    <mergeCell ref="A72:I72"/>
    <mergeCell ref="A61:C61"/>
    <mergeCell ref="A62:C62"/>
    <mergeCell ref="A63:C63"/>
    <mergeCell ref="A64:C64"/>
    <mergeCell ref="A65:C65"/>
    <mergeCell ref="H65:I65"/>
    <mergeCell ref="L67:M68"/>
    <mergeCell ref="A68:I68"/>
    <mergeCell ref="K68:K69"/>
    <mergeCell ref="A69:I69"/>
    <mergeCell ref="L69:M70"/>
    <mergeCell ref="A70:I70"/>
    <mergeCell ref="K99:L99"/>
    <mergeCell ref="A102:D102"/>
    <mergeCell ref="A85:H85"/>
    <mergeCell ref="A88:H88"/>
    <mergeCell ref="A89:H89"/>
    <mergeCell ref="A91:H91"/>
    <mergeCell ref="A92:H92"/>
    <mergeCell ref="A93:H93"/>
    <mergeCell ref="A94:H94"/>
    <mergeCell ref="A95:H95"/>
    <mergeCell ref="A96:H96"/>
    <mergeCell ref="A99:I99"/>
    <mergeCell ref="A79:E79"/>
    <mergeCell ref="A80:E80"/>
    <mergeCell ref="A83:H83"/>
    <mergeCell ref="A84:H84"/>
    <mergeCell ref="A106:D106"/>
    <mergeCell ref="G106:H106"/>
    <mergeCell ref="I106:J106"/>
    <mergeCell ref="G107:H107"/>
    <mergeCell ref="L107:M107"/>
    <mergeCell ref="D110:E110"/>
    <mergeCell ref="G110:H110"/>
    <mergeCell ref="I110:K110"/>
    <mergeCell ref="A111:C111"/>
    <mergeCell ref="D111:E113"/>
    <mergeCell ref="G111:H111"/>
    <mergeCell ref="J111:K111"/>
    <mergeCell ref="A112:C112"/>
    <mergeCell ref="G112:H112"/>
    <mergeCell ref="I112:I113"/>
    <mergeCell ref="J112:K112"/>
    <mergeCell ref="A113:C113"/>
    <mergeCell ref="G113:H113"/>
    <mergeCell ref="F126:H126"/>
    <mergeCell ref="O126:P126"/>
    <mergeCell ref="J113:K113"/>
    <mergeCell ref="B116:C116"/>
    <mergeCell ref="D116:E116"/>
    <mergeCell ref="L116:M116"/>
    <mergeCell ref="L117:M117"/>
    <mergeCell ref="L118:M118"/>
    <mergeCell ref="L119:M119"/>
    <mergeCell ref="L120:M120"/>
    <mergeCell ref="L121:M121"/>
    <mergeCell ref="I124:J124"/>
    <mergeCell ref="K133:L133"/>
    <mergeCell ref="B136:C136"/>
    <mergeCell ref="D136:E136"/>
    <mergeCell ref="L136:M136"/>
    <mergeCell ref="H128:I128"/>
    <mergeCell ref="F130:H130"/>
    <mergeCell ref="A132:I132"/>
    <mergeCell ref="A133:J133"/>
    <mergeCell ref="A151:D151"/>
    <mergeCell ref="G151:I151"/>
    <mergeCell ref="L137:M137"/>
    <mergeCell ref="L138:M138"/>
    <mergeCell ref="L139:M139"/>
    <mergeCell ref="L140:M140"/>
    <mergeCell ref="L141:M141"/>
    <mergeCell ref="A149:D150"/>
  </mergeCells>
  <phoneticPr fontId="2" type="noConversion"/>
  <printOptions horizontalCentered="1"/>
  <pageMargins left="0" right="0" top="0" bottom="0.78740157480314965" header="0" footer="0"/>
  <pageSetup paperSize="9" scale="58" fitToHeight="2" orientation="portrait" r:id="rId1"/>
  <headerFooter alignWithMargins="0">
    <oddHeader xml:space="preserve">&amp;R
</oddHeader>
  </headerFooter>
  <rowBreaks count="1" manualBreakCount="1"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200"/>
  <sheetViews>
    <sheetView topLeftCell="A2" zoomScale="78" zoomScaleNormal="78" zoomScaleSheetLayoutView="75" workbookViewId="0">
      <selection activeCell="E51" sqref="E51:I51"/>
    </sheetView>
  </sheetViews>
  <sheetFormatPr defaultRowHeight="13.2" x14ac:dyDescent="0.25"/>
  <cols>
    <col min="1" max="1" width="23.44140625" customWidth="1"/>
    <col min="2" max="2" width="13.33203125" customWidth="1"/>
    <col min="3" max="3" width="15.6640625" customWidth="1"/>
    <col min="4" max="4" width="12.6640625" customWidth="1"/>
    <col min="5" max="6" width="17.109375" customWidth="1"/>
    <col min="7" max="7" width="14.109375" customWidth="1"/>
    <col min="8" max="8" width="16.33203125" customWidth="1"/>
    <col min="9" max="9" width="12.88671875" customWidth="1"/>
    <col min="10" max="10" width="16.88671875" customWidth="1"/>
    <col min="11" max="11" width="8.6640625" style="5" customWidth="1"/>
    <col min="12" max="12" width="5" style="5" customWidth="1"/>
  </cols>
  <sheetData>
    <row r="1" spans="1:12" ht="23.25" customHeight="1" x14ac:dyDescent="0.25">
      <c r="A1" s="555" t="s">
        <v>84</v>
      </c>
      <c r="B1" s="556"/>
      <c r="C1" s="556"/>
      <c r="D1" s="556"/>
      <c r="E1" s="556"/>
      <c r="F1" s="556"/>
      <c r="G1" s="556"/>
      <c r="H1" s="556"/>
      <c r="I1" s="556"/>
      <c r="J1" s="557"/>
      <c r="K1" s="191"/>
      <c r="L1" s="191"/>
    </row>
    <row r="2" spans="1:12" ht="22.5" customHeight="1" x14ac:dyDescent="0.25">
      <c r="A2" s="465" t="s">
        <v>146</v>
      </c>
      <c r="B2" s="464"/>
      <c r="C2" s="464"/>
      <c r="D2" s="464"/>
      <c r="E2" s="464"/>
      <c r="F2" s="464"/>
      <c r="G2" s="464"/>
      <c r="H2" s="464"/>
      <c r="I2" s="464"/>
      <c r="J2" s="570"/>
    </row>
    <row r="3" spans="1:12" ht="21.75" customHeight="1" x14ac:dyDescent="0.25">
      <c r="A3" s="465" t="s">
        <v>255</v>
      </c>
      <c r="B3" s="464"/>
      <c r="C3" s="464"/>
      <c r="D3" s="464"/>
      <c r="E3" s="464"/>
      <c r="F3" s="464"/>
      <c r="G3" s="464"/>
      <c r="H3" s="464"/>
      <c r="I3" s="464"/>
      <c r="J3" s="570"/>
    </row>
    <row r="4" spans="1:12" ht="21.75" customHeight="1" x14ac:dyDescent="0.25">
      <c r="A4" s="190"/>
      <c r="B4" s="189"/>
      <c r="C4" s="189"/>
      <c r="D4" s="189"/>
      <c r="E4" s="189"/>
      <c r="F4" s="189"/>
      <c r="G4" s="189"/>
      <c r="H4" s="189"/>
      <c r="I4" s="189"/>
      <c r="J4" s="203"/>
    </row>
    <row r="5" spans="1:12" ht="21.75" customHeight="1" x14ac:dyDescent="0.25">
      <c r="A5" s="571" t="s">
        <v>186</v>
      </c>
      <c r="B5" s="572"/>
      <c r="C5" s="572"/>
      <c r="D5" s="572"/>
      <c r="E5" s="572"/>
      <c r="F5" s="572"/>
      <c r="G5" s="572"/>
      <c r="H5" s="572"/>
      <c r="I5" s="572"/>
      <c r="J5" s="573"/>
    </row>
    <row r="6" spans="1:12" ht="23.25" customHeight="1" x14ac:dyDescent="0.25">
      <c r="A6" s="576" t="s">
        <v>241</v>
      </c>
      <c r="B6" s="577"/>
      <c r="C6" s="577"/>
      <c r="D6" s="577"/>
      <c r="E6" s="577"/>
      <c r="F6" s="577"/>
      <c r="G6" s="574" t="s">
        <v>284</v>
      </c>
      <c r="H6" s="574"/>
      <c r="I6" s="574"/>
      <c r="J6" s="575"/>
    </row>
    <row r="7" spans="1:12" ht="28.5" customHeight="1" x14ac:dyDescent="0.25">
      <c r="A7" s="585" t="s">
        <v>15</v>
      </c>
      <c r="B7" s="469" t="s">
        <v>285</v>
      </c>
      <c r="C7" s="470"/>
      <c r="D7" s="470"/>
      <c r="E7" s="470"/>
      <c r="F7" s="470"/>
      <c r="G7" s="582" t="s">
        <v>28</v>
      </c>
      <c r="H7" s="451" t="s">
        <v>282</v>
      </c>
      <c r="I7" s="451"/>
      <c r="J7" s="578"/>
      <c r="K7"/>
      <c r="L7"/>
    </row>
    <row r="8" spans="1:12" ht="13.5" customHeight="1" x14ac:dyDescent="0.25">
      <c r="A8" s="585"/>
      <c r="B8" s="470"/>
      <c r="C8" s="470"/>
      <c r="D8" s="470"/>
      <c r="E8" s="470"/>
      <c r="F8" s="470"/>
      <c r="G8" s="583"/>
      <c r="H8" s="475" t="s">
        <v>26</v>
      </c>
      <c r="I8" s="475"/>
      <c r="J8" s="579"/>
      <c r="K8"/>
      <c r="L8"/>
    </row>
    <row r="9" spans="1:12" ht="18.75" customHeight="1" x14ac:dyDescent="0.25">
      <c r="A9" s="589" t="s">
        <v>16</v>
      </c>
      <c r="B9" s="478" t="s">
        <v>252</v>
      </c>
      <c r="C9" s="470"/>
      <c r="D9" s="470"/>
      <c r="E9" s="470"/>
      <c r="F9" s="470"/>
      <c r="G9" s="583"/>
      <c r="H9" s="564" t="s">
        <v>286</v>
      </c>
      <c r="I9" s="564"/>
      <c r="J9" s="565"/>
      <c r="K9"/>
      <c r="L9"/>
    </row>
    <row r="10" spans="1:12" x14ac:dyDescent="0.25">
      <c r="A10" s="589"/>
      <c r="B10" s="479"/>
      <c r="C10" s="479"/>
      <c r="D10" s="479"/>
      <c r="E10" s="479"/>
      <c r="F10" s="479"/>
      <c r="G10" s="584"/>
      <c r="H10" s="481"/>
      <c r="I10" s="481"/>
      <c r="J10" s="561"/>
      <c r="K10" s="40"/>
      <c r="L10" s="40"/>
    </row>
    <row r="11" spans="1:12" ht="15.75" customHeight="1" x14ac:dyDescent="0.25">
      <c r="A11" s="566" t="s">
        <v>57</v>
      </c>
      <c r="B11" s="567"/>
      <c r="C11" s="580">
        <v>2</v>
      </c>
      <c r="D11" s="452" t="s">
        <v>17</v>
      </c>
      <c r="E11" s="453"/>
      <c r="F11" s="453"/>
      <c r="G11" s="453"/>
      <c r="H11" s="562">
        <v>4</v>
      </c>
      <c r="I11" s="562"/>
      <c r="J11" s="563"/>
    </row>
    <row r="12" spans="1:12" ht="24" customHeight="1" x14ac:dyDescent="0.25">
      <c r="A12" s="568"/>
      <c r="B12" s="569"/>
      <c r="C12" s="581"/>
      <c r="D12" s="440" t="s">
        <v>53</v>
      </c>
      <c r="E12" s="440"/>
      <c r="F12" s="440"/>
      <c r="G12" s="441"/>
      <c r="H12" s="562"/>
      <c r="I12" s="562"/>
      <c r="J12" s="563"/>
    </row>
    <row r="13" spans="1:12" s="187" customFormat="1" ht="24" customHeight="1" x14ac:dyDescent="0.25">
      <c r="A13" s="194"/>
      <c r="B13" s="195"/>
      <c r="C13" s="197"/>
      <c r="D13" s="196"/>
      <c r="E13" s="196"/>
      <c r="F13" s="196"/>
      <c r="G13" s="196"/>
      <c r="H13" s="198"/>
      <c r="I13" s="198"/>
      <c r="J13" s="204"/>
      <c r="K13" s="6"/>
      <c r="L13" s="6"/>
    </row>
    <row r="14" spans="1:12" ht="27" customHeight="1" x14ac:dyDescent="0.25">
      <c r="A14" s="590" t="s">
        <v>230</v>
      </c>
      <c r="B14" s="591"/>
      <c r="C14" s="591"/>
      <c r="D14" s="591"/>
      <c r="E14" s="591"/>
      <c r="F14" s="591"/>
      <c r="G14" s="591"/>
      <c r="H14" s="591"/>
      <c r="I14" s="591"/>
      <c r="J14" s="592"/>
    </row>
    <row r="15" spans="1:12" ht="15.75" customHeight="1" x14ac:dyDescent="0.25">
      <c r="A15" s="483" t="s">
        <v>240</v>
      </c>
      <c r="B15" s="484"/>
      <c r="C15" s="484"/>
      <c r="D15" s="484"/>
      <c r="E15" s="484"/>
      <c r="F15" s="484"/>
      <c r="G15" s="484"/>
      <c r="H15" s="484"/>
      <c r="I15" s="485"/>
      <c r="J15" s="607">
        <v>25</v>
      </c>
    </row>
    <row r="16" spans="1:12" ht="22.5" customHeight="1" x14ac:dyDescent="0.25">
      <c r="A16" s="486"/>
      <c r="B16" s="487"/>
      <c r="C16" s="487"/>
      <c r="D16" s="487"/>
      <c r="E16" s="487"/>
      <c r="F16" s="487"/>
      <c r="G16" s="487"/>
      <c r="H16" s="487"/>
      <c r="I16" s="488"/>
      <c r="J16" s="608"/>
    </row>
    <row r="17" spans="1:12" ht="24" customHeight="1" x14ac:dyDescent="0.25">
      <c r="A17" s="586" t="s">
        <v>261</v>
      </c>
      <c r="B17" s="587"/>
      <c r="C17" s="587"/>
      <c r="D17" s="587"/>
      <c r="E17" s="587"/>
      <c r="F17" s="587"/>
      <c r="G17" s="587"/>
      <c r="H17" s="587"/>
      <c r="I17" s="588"/>
      <c r="J17" s="272">
        <v>735</v>
      </c>
    </row>
    <row r="18" spans="1:12" s="60" customFormat="1" ht="24" customHeight="1" x14ac:dyDescent="0.25">
      <c r="A18" s="558" t="s">
        <v>149</v>
      </c>
      <c r="B18" s="559"/>
      <c r="C18" s="559"/>
      <c r="D18" s="559"/>
      <c r="E18" s="559"/>
      <c r="F18" s="559"/>
      <c r="G18" s="559"/>
      <c r="H18" s="559"/>
      <c r="I18" s="560"/>
      <c r="J18" s="274">
        <f>SUM(J19:J22)</f>
        <v>855</v>
      </c>
      <c r="K18" s="192"/>
      <c r="L18" s="192"/>
    </row>
    <row r="19" spans="1:12" ht="24" customHeight="1" x14ac:dyDescent="0.25">
      <c r="A19" s="498" t="s">
        <v>148</v>
      </c>
      <c r="B19" s="499"/>
      <c r="C19" s="499"/>
      <c r="D19" s="499"/>
      <c r="E19" s="499"/>
      <c r="F19" s="499"/>
      <c r="G19" s="499"/>
      <c r="H19" s="499"/>
      <c r="I19" s="500"/>
      <c r="J19" s="274">
        <f>B56+G51</f>
        <v>765</v>
      </c>
    </row>
    <row r="20" spans="1:12" ht="24" customHeight="1" x14ac:dyDescent="0.25">
      <c r="A20" s="498" t="s">
        <v>60</v>
      </c>
      <c r="B20" s="499"/>
      <c r="C20" s="499"/>
      <c r="D20" s="499"/>
      <c r="E20" s="499"/>
      <c r="F20" s="499"/>
      <c r="G20" s="499"/>
      <c r="H20" s="499"/>
      <c r="I20" s="500"/>
      <c r="J20" s="274">
        <f>D72</f>
        <v>30</v>
      </c>
    </row>
    <row r="21" spans="1:12" ht="24" customHeight="1" x14ac:dyDescent="0.25">
      <c r="A21" s="498" t="s">
        <v>61</v>
      </c>
      <c r="B21" s="499"/>
      <c r="C21" s="499"/>
      <c r="D21" s="499"/>
      <c r="E21" s="499"/>
      <c r="F21" s="499"/>
      <c r="G21" s="499"/>
      <c r="H21" s="499"/>
      <c r="I21" s="500"/>
      <c r="J21" s="274">
        <f>$H$77</f>
        <v>60</v>
      </c>
    </row>
    <row r="22" spans="1:12" ht="24" customHeight="1" x14ac:dyDescent="0.25">
      <c r="A22" s="498" t="s">
        <v>63</v>
      </c>
      <c r="B22" s="499"/>
      <c r="C22" s="499"/>
      <c r="D22" s="499"/>
      <c r="E22" s="499"/>
      <c r="F22" s="499"/>
      <c r="G22" s="499"/>
      <c r="H22" s="499"/>
      <c r="I22" s="500"/>
      <c r="J22" s="274">
        <f>$H$89</f>
        <v>0</v>
      </c>
    </row>
    <row r="23" spans="1:12" ht="12.75" customHeight="1" x14ac:dyDescent="0.25">
      <c r="A23" s="206"/>
      <c r="B23" s="5"/>
      <c r="C23" s="5"/>
      <c r="D23" s="5"/>
      <c r="E23" s="5"/>
      <c r="F23" s="5"/>
      <c r="G23" s="5"/>
      <c r="H23" s="5"/>
      <c r="I23" s="5"/>
      <c r="J23" s="207"/>
    </row>
    <row r="24" spans="1:12" ht="15.6" x14ac:dyDescent="0.3">
      <c r="A24" s="293" t="s">
        <v>217</v>
      </c>
      <c r="B24" s="294"/>
      <c r="C24" s="294"/>
      <c r="D24" s="294"/>
      <c r="E24" s="294"/>
      <c r="F24" s="294"/>
      <c r="G24" s="294"/>
      <c r="H24" s="294"/>
      <c r="I24" s="294"/>
      <c r="J24" s="304"/>
    </row>
    <row r="25" spans="1:12" ht="15.6" x14ac:dyDescent="0.3">
      <c r="A25" s="295" t="s">
        <v>218</v>
      </c>
      <c r="B25" s="294"/>
      <c r="C25" s="294"/>
      <c r="D25" s="294"/>
      <c r="E25" s="294"/>
      <c r="F25" s="294"/>
      <c r="G25" s="294"/>
      <c r="H25" s="294"/>
      <c r="I25" s="294"/>
      <c r="J25" s="304"/>
    </row>
    <row r="26" spans="1:12" ht="15.6" x14ac:dyDescent="0.3">
      <c r="A26" s="296"/>
      <c r="B26" s="297"/>
      <c r="C26" s="298"/>
      <c r="D26" s="299" t="s">
        <v>219</v>
      </c>
      <c r="E26" s="299"/>
      <c r="F26" s="294"/>
      <c r="G26" s="300" t="s">
        <v>220</v>
      </c>
      <c r="H26" s="301"/>
      <c r="I26" s="294"/>
      <c r="J26" s="304"/>
    </row>
    <row r="27" spans="1:12" ht="15.6" x14ac:dyDescent="0.3">
      <c r="A27" s="296"/>
      <c r="B27" s="297"/>
      <c r="C27" s="298"/>
      <c r="D27" s="299" t="s">
        <v>228</v>
      </c>
      <c r="E27" s="299"/>
      <c r="F27" s="294"/>
      <c r="G27" s="300" t="s">
        <v>220</v>
      </c>
      <c r="H27" s="301"/>
      <c r="I27" s="294"/>
      <c r="J27" s="304"/>
    </row>
    <row r="28" spans="1:12" ht="15.6" x14ac:dyDescent="0.3">
      <c r="A28" s="296"/>
      <c r="B28" s="297"/>
      <c r="C28" s="298"/>
      <c r="D28" s="299" t="s">
        <v>253</v>
      </c>
      <c r="E28" s="299"/>
      <c r="F28" s="294"/>
      <c r="G28" s="300" t="s">
        <v>220</v>
      </c>
      <c r="H28" s="301"/>
      <c r="I28" s="294"/>
      <c r="J28" s="304"/>
    </row>
    <row r="29" spans="1:12" ht="15.6" x14ac:dyDescent="0.3">
      <c r="A29" s="296"/>
      <c r="B29" s="297"/>
      <c r="C29" s="298"/>
      <c r="D29" s="299" t="s">
        <v>227</v>
      </c>
      <c r="E29" s="299"/>
      <c r="F29" s="294"/>
      <c r="G29" s="300" t="s">
        <v>220</v>
      </c>
      <c r="H29" s="301"/>
      <c r="I29" s="294"/>
      <c r="J29" s="304"/>
    </row>
    <row r="30" spans="1:12" ht="15.6" x14ac:dyDescent="0.3">
      <c r="A30" s="296"/>
      <c r="B30" s="297"/>
      <c r="C30" s="298"/>
      <c r="D30" s="299" t="s">
        <v>221</v>
      </c>
      <c r="E30" s="299"/>
      <c r="F30" s="294"/>
      <c r="G30" s="300" t="s">
        <v>220</v>
      </c>
      <c r="H30" s="301"/>
      <c r="I30" s="294"/>
      <c r="J30" s="304"/>
    </row>
    <row r="31" spans="1:12" ht="15.6" x14ac:dyDescent="0.3">
      <c r="A31" s="296"/>
      <c r="B31" s="297"/>
      <c r="C31" s="298"/>
      <c r="D31" s="299" t="s">
        <v>222</v>
      </c>
      <c r="E31" s="299"/>
      <c r="F31" s="294"/>
      <c r="G31" s="300" t="s">
        <v>220</v>
      </c>
      <c r="H31" s="301"/>
      <c r="I31" s="294"/>
      <c r="J31" s="304"/>
    </row>
    <row r="32" spans="1:12" ht="15.6" x14ac:dyDescent="0.3">
      <c r="A32" s="296"/>
      <c r="B32" s="297"/>
      <c r="C32" s="298"/>
      <c r="D32" s="299" t="s">
        <v>223</v>
      </c>
      <c r="E32" s="299"/>
      <c r="F32" s="294"/>
      <c r="G32" s="300" t="s">
        <v>220</v>
      </c>
      <c r="H32" s="301"/>
      <c r="I32" s="294"/>
      <c r="J32" s="304"/>
    </row>
    <row r="33" spans="1:10" ht="15.6" x14ac:dyDescent="0.3">
      <c r="A33" s="619" t="s">
        <v>224</v>
      </c>
      <c r="B33" s="620"/>
      <c r="C33" s="302">
        <f>(C26*H26)+(C27*H27)+(C28*H28)+(C29*H29)+(C30*H30)+(C31*H31)+(C32*H32)</f>
        <v>0</v>
      </c>
      <c r="D33" s="299"/>
      <c r="E33" s="299"/>
      <c r="F33" s="294"/>
      <c r="G33" s="294"/>
      <c r="H33" s="294"/>
      <c r="I33" s="294"/>
      <c r="J33" s="304"/>
    </row>
    <row r="34" spans="1:10" ht="15.6" x14ac:dyDescent="0.3">
      <c r="A34" s="303"/>
      <c r="B34" s="294"/>
      <c r="C34" s="294"/>
      <c r="D34" s="294"/>
      <c r="E34" s="294"/>
      <c r="F34" s="294"/>
      <c r="G34" s="294"/>
      <c r="H34" s="294"/>
      <c r="I34" s="294"/>
      <c r="J34" s="304"/>
    </row>
    <row r="35" spans="1:10" ht="15.6" x14ac:dyDescent="0.3">
      <c r="A35" s="293" t="s">
        <v>225</v>
      </c>
      <c r="B35" s="294"/>
      <c r="C35" s="294"/>
      <c r="D35" s="294"/>
      <c r="E35" s="294"/>
      <c r="F35" s="294"/>
      <c r="G35" s="294"/>
      <c r="H35" s="294"/>
      <c r="I35" s="294"/>
      <c r="J35" s="305">
        <f>C33*0.8</f>
        <v>0</v>
      </c>
    </row>
    <row r="36" spans="1:10" ht="12.75" customHeight="1" x14ac:dyDescent="0.25">
      <c r="A36" s="206"/>
      <c r="B36" s="5"/>
      <c r="C36" s="5"/>
      <c r="D36" s="5"/>
      <c r="E36" s="5"/>
      <c r="F36" s="5"/>
      <c r="G36" s="5"/>
      <c r="H36" s="5"/>
      <c r="I36" s="5"/>
      <c r="J36" s="207"/>
    </row>
    <row r="37" spans="1:10" ht="17.399999999999999" x14ac:dyDescent="0.3">
      <c r="A37" s="208" t="s">
        <v>163</v>
      </c>
      <c r="B37" s="5"/>
      <c r="C37" s="5"/>
      <c r="D37" s="5"/>
      <c r="E37" s="5"/>
      <c r="F37" s="5"/>
      <c r="G37" s="5"/>
      <c r="H37" s="5"/>
      <c r="I37" s="14"/>
      <c r="J37" s="207"/>
    </row>
    <row r="38" spans="1:10" ht="12.75" customHeight="1" x14ac:dyDescent="0.3">
      <c r="A38" s="208"/>
      <c r="B38" s="5"/>
      <c r="C38" s="5"/>
      <c r="D38" s="5"/>
      <c r="E38" s="5"/>
      <c r="F38" s="5"/>
      <c r="G38" s="5"/>
      <c r="H38" s="5"/>
      <c r="I38" s="14"/>
      <c r="J38" s="207"/>
    </row>
    <row r="39" spans="1:10" ht="13.8" x14ac:dyDescent="0.25">
      <c r="A39" s="209" t="s">
        <v>151</v>
      </c>
      <c r="B39" s="5"/>
      <c r="C39" s="5"/>
      <c r="D39" s="5"/>
      <c r="E39" s="5"/>
      <c r="F39" s="5"/>
      <c r="G39" s="5"/>
      <c r="H39" s="5"/>
      <c r="I39" s="5"/>
      <c r="J39" s="207"/>
    </row>
    <row r="40" spans="1:10" ht="15.6" x14ac:dyDescent="0.3">
      <c r="A40" s="210" t="s">
        <v>152</v>
      </c>
      <c r="B40" s="5"/>
      <c r="C40" s="5"/>
      <c r="D40" s="5"/>
      <c r="E40" s="5"/>
      <c r="F40" s="5"/>
      <c r="G40" s="5"/>
      <c r="H40" s="18"/>
      <c r="I40" s="413"/>
      <c r="J40" s="612"/>
    </row>
    <row r="41" spans="1:10" ht="24" customHeight="1" x14ac:dyDescent="0.25">
      <c r="A41" s="211" t="s">
        <v>206</v>
      </c>
      <c r="B41" s="5"/>
      <c r="C41" s="5"/>
      <c r="D41" s="5"/>
      <c r="E41" s="6"/>
      <c r="F41" s="5"/>
      <c r="G41" s="5"/>
      <c r="H41" s="5"/>
      <c r="I41" s="6"/>
      <c r="J41" s="218">
        <f>D56+I50</f>
        <v>264607.95</v>
      </c>
    </row>
    <row r="42" spans="1:10" ht="13.8" x14ac:dyDescent="0.25">
      <c r="A42" s="501" t="s">
        <v>203</v>
      </c>
      <c r="B42" s="502"/>
      <c r="C42" s="502"/>
      <c r="D42" s="503"/>
      <c r="E42" s="501" t="s">
        <v>199</v>
      </c>
      <c r="F42" s="502"/>
      <c r="G42" s="502"/>
      <c r="H42" s="502"/>
      <c r="I42" s="503"/>
      <c r="J42" s="207"/>
    </row>
    <row r="43" spans="1:10" ht="15" customHeight="1" x14ac:dyDescent="0.25">
      <c r="A43" s="284" t="s">
        <v>19</v>
      </c>
      <c r="B43" s="26" t="s">
        <v>2</v>
      </c>
      <c r="C43" s="26" t="s">
        <v>279</v>
      </c>
      <c r="D43" s="279" t="s">
        <v>4</v>
      </c>
      <c r="E43" s="621" t="s">
        <v>19</v>
      </c>
      <c r="F43" s="622"/>
      <c r="G43" s="285" t="s">
        <v>2</v>
      </c>
      <c r="H43" s="285" t="s">
        <v>280</v>
      </c>
      <c r="I43" s="286" t="s">
        <v>4</v>
      </c>
      <c r="J43" s="207"/>
    </row>
    <row r="44" spans="1:10" ht="54" customHeight="1" x14ac:dyDescent="0.25">
      <c r="A44" s="280" t="s">
        <v>263</v>
      </c>
      <c r="B44" s="281">
        <v>30</v>
      </c>
      <c r="C44" s="282">
        <v>601.9</v>
      </c>
      <c r="D44" s="199">
        <f>B44*C44</f>
        <v>18057</v>
      </c>
      <c r="E44" s="482" t="s">
        <v>273</v>
      </c>
      <c r="F44" s="482"/>
      <c r="G44" s="281"/>
      <c r="H44" s="291">
        <v>116</v>
      </c>
      <c r="I44" s="199">
        <f>G44*H44</f>
        <v>0</v>
      </c>
      <c r="J44" s="207"/>
    </row>
    <row r="45" spans="1:10" ht="48" customHeight="1" x14ac:dyDescent="0.25">
      <c r="A45" s="317" t="s">
        <v>264</v>
      </c>
      <c r="B45" s="281">
        <v>330</v>
      </c>
      <c r="C45" s="282">
        <v>418.67</v>
      </c>
      <c r="D45" s="199">
        <f t="shared" ref="D45:D55" si="0">B45*C45</f>
        <v>138161.1</v>
      </c>
      <c r="E45" s="482" t="s">
        <v>274</v>
      </c>
      <c r="F45" s="482"/>
      <c r="G45" s="542"/>
      <c r="H45" s="544">
        <v>96</v>
      </c>
      <c r="I45" s="546">
        <f>G45*H45</f>
        <v>0</v>
      </c>
      <c r="J45" s="207"/>
    </row>
    <row r="46" spans="1:10" ht="48" customHeight="1" x14ac:dyDescent="0.25">
      <c r="A46" s="317" t="s">
        <v>267</v>
      </c>
      <c r="B46" s="281"/>
      <c r="C46" s="282">
        <v>220</v>
      </c>
      <c r="D46" s="199">
        <f t="shared" si="0"/>
        <v>0</v>
      </c>
      <c r="E46" s="482"/>
      <c r="F46" s="482"/>
      <c r="G46" s="543"/>
      <c r="H46" s="545"/>
      <c r="I46" s="547"/>
      <c r="J46" s="207"/>
    </row>
    <row r="47" spans="1:10" ht="33" customHeight="1" x14ac:dyDescent="0.25">
      <c r="A47" s="280" t="s">
        <v>192</v>
      </c>
      <c r="B47" s="281">
        <v>30</v>
      </c>
      <c r="C47" s="282">
        <v>340.41</v>
      </c>
      <c r="D47" s="199">
        <f t="shared" si="0"/>
        <v>10212.300000000001</v>
      </c>
      <c r="E47" s="541" t="s">
        <v>275</v>
      </c>
      <c r="F47" s="541"/>
      <c r="G47" s="542"/>
      <c r="H47" s="544">
        <v>90</v>
      </c>
      <c r="I47" s="546">
        <f>G47*H47</f>
        <v>0</v>
      </c>
      <c r="J47" s="207"/>
    </row>
    <row r="48" spans="1:10" ht="33" customHeight="1" x14ac:dyDescent="0.25">
      <c r="A48" s="280" t="s">
        <v>265</v>
      </c>
      <c r="B48" s="281">
        <v>345</v>
      </c>
      <c r="C48" s="282">
        <v>268.23</v>
      </c>
      <c r="D48" s="199">
        <f t="shared" si="0"/>
        <v>92539.35</v>
      </c>
      <c r="E48" s="541"/>
      <c r="F48" s="541"/>
      <c r="G48" s="543"/>
      <c r="H48" s="545"/>
      <c r="I48" s="547"/>
      <c r="J48" s="207"/>
    </row>
    <row r="49" spans="1:13" ht="33" customHeight="1" x14ac:dyDescent="0.25">
      <c r="A49" s="318" t="s">
        <v>266</v>
      </c>
      <c r="B49" s="281">
        <v>30</v>
      </c>
      <c r="C49" s="282">
        <v>187.94</v>
      </c>
      <c r="D49" s="199">
        <f t="shared" si="0"/>
        <v>5638.2</v>
      </c>
      <c r="E49" s="541" t="s">
        <v>193</v>
      </c>
      <c r="F49" s="541"/>
      <c r="G49" s="281"/>
      <c r="H49" s="291">
        <v>85</v>
      </c>
      <c r="I49" s="199">
        <f>G49*H49</f>
        <v>0</v>
      </c>
      <c r="J49" s="207"/>
    </row>
    <row r="50" spans="1:13" ht="33" customHeight="1" x14ac:dyDescent="0.25">
      <c r="A50" s="280" t="s">
        <v>283</v>
      </c>
      <c r="B50" s="281"/>
      <c r="C50" s="282">
        <v>187.2</v>
      </c>
      <c r="D50" s="199">
        <f t="shared" si="0"/>
        <v>0</v>
      </c>
      <c r="E50" s="548" t="s">
        <v>194</v>
      </c>
      <c r="F50" s="549"/>
      <c r="G50" s="320"/>
      <c r="H50" s="321">
        <v>58</v>
      </c>
      <c r="I50" s="199">
        <f>G50*H50</f>
        <v>0</v>
      </c>
      <c r="J50" s="207"/>
      <c r="M50" s="308"/>
    </row>
    <row r="51" spans="1:13" ht="33" customHeight="1" x14ac:dyDescent="0.25">
      <c r="A51" s="280" t="s">
        <v>270</v>
      </c>
      <c r="B51" s="281"/>
      <c r="C51" s="282">
        <v>115.74</v>
      </c>
      <c r="D51" s="199">
        <f t="shared" si="0"/>
        <v>0</v>
      </c>
      <c r="E51" s="553" t="s">
        <v>8</v>
      </c>
      <c r="F51" s="554"/>
      <c r="G51" s="157">
        <f>SUM(G45:G50)</f>
        <v>0</v>
      </c>
      <c r="H51" s="290" t="s">
        <v>9</v>
      </c>
      <c r="I51" s="199">
        <f>SUM(I44:I50)</f>
        <v>0</v>
      </c>
      <c r="J51" s="207"/>
    </row>
    <row r="52" spans="1:13" ht="40.950000000000003" customHeight="1" x14ac:dyDescent="0.25">
      <c r="A52" s="280" t="s">
        <v>271</v>
      </c>
      <c r="B52" s="281"/>
      <c r="C52" s="282">
        <v>174.01</v>
      </c>
      <c r="D52" s="199">
        <f t="shared" si="0"/>
        <v>0</v>
      </c>
      <c r="G52" s="151"/>
      <c r="H52" s="289"/>
      <c r="I52" s="287"/>
      <c r="J52" s="207"/>
    </row>
    <row r="53" spans="1:13" ht="33" customHeight="1" x14ac:dyDescent="0.25">
      <c r="A53" s="280" t="s">
        <v>272</v>
      </c>
      <c r="B53" s="281"/>
      <c r="C53" s="282"/>
      <c r="D53" s="199">
        <f t="shared" si="0"/>
        <v>0</v>
      </c>
      <c r="G53" s="151"/>
      <c r="H53" s="289"/>
      <c r="I53" s="287"/>
      <c r="J53" s="207"/>
    </row>
    <row r="54" spans="1:13" ht="33" customHeight="1" x14ac:dyDescent="0.25">
      <c r="A54" s="280"/>
      <c r="B54" s="281"/>
      <c r="C54" s="282"/>
      <c r="D54" s="199">
        <f t="shared" si="0"/>
        <v>0</v>
      </c>
      <c r="G54" s="151"/>
      <c r="H54" s="289"/>
      <c r="I54" s="287"/>
      <c r="J54" s="207"/>
    </row>
    <row r="55" spans="1:13" ht="33" customHeight="1" x14ac:dyDescent="0.25">
      <c r="A55" s="280"/>
      <c r="B55" s="281"/>
      <c r="C55" s="282"/>
      <c r="D55" s="199">
        <f t="shared" si="0"/>
        <v>0</v>
      </c>
      <c r="G55" s="151"/>
      <c r="H55" s="289"/>
      <c r="I55" s="287"/>
      <c r="J55" s="207"/>
    </row>
    <row r="56" spans="1:13" ht="33" customHeight="1" x14ac:dyDescent="0.25">
      <c r="A56" s="278" t="s">
        <v>8</v>
      </c>
      <c r="B56" s="157">
        <f>SUM(B44:B55)</f>
        <v>765</v>
      </c>
      <c r="C56" s="283" t="s">
        <v>9</v>
      </c>
      <c r="D56" s="199">
        <f>SUM(D44:D55)</f>
        <v>264607.95</v>
      </c>
      <c r="G56" s="288"/>
      <c r="H56" s="288"/>
      <c r="I56" s="287"/>
      <c r="J56" s="207"/>
    </row>
    <row r="57" spans="1:13" s="77" customFormat="1" ht="21" customHeight="1" x14ac:dyDescent="0.25">
      <c r="A57" s="550" t="s">
        <v>208</v>
      </c>
      <c r="B57" s="551"/>
      <c r="C57" s="551"/>
      <c r="D57" s="551"/>
      <c r="E57" s="551"/>
      <c r="F57" s="551"/>
      <c r="G57" s="551"/>
      <c r="H57" s="551"/>
      <c r="I57" s="551"/>
      <c r="J57" s="552"/>
      <c r="K57" s="193"/>
      <c r="L57" s="193"/>
    </row>
    <row r="58" spans="1:13" s="77" customFormat="1" ht="21" customHeight="1" x14ac:dyDescent="0.25">
      <c r="A58" s="550" t="s">
        <v>181</v>
      </c>
      <c r="B58" s="551"/>
      <c r="C58" s="551"/>
      <c r="D58" s="551"/>
      <c r="E58" s="551"/>
      <c r="F58" s="551"/>
      <c r="G58" s="551"/>
      <c r="H58" s="551"/>
      <c r="I58" s="551"/>
      <c r="J58" s="552"/>
      <c r="K58" s="193"/>
      <c r="L58" s="193"/>
    </row>
    <row r="59" spans="1:13" s="77" customFormat="1" ht="24" customHeight="1" x14ac:dyDescent="0.25">
      <c r="A59" s="211" t="s">
        <v>205</v>
      </c>
      <c r="B59" s="185"/>
      <c r="C59" s="185"/>
      <c r="D59" s="74"/>
      <c r="E59" s="55"/>
      <c r="F59" s="74"/>
      <c r="G59" s="74"/>
      <c r="H59" s="55"/>
      <c r="I59" s="74"/>
      <c r="J59" s="216"/>
      <c r="K59" s="76"/>
      <c r="L59" s="76"/>
    </row>
    <row r="60" spans="1:13" ht="30.75" customHeight="1" x14ac:dyDescent="0.25">
      <c r="A60" s="609" t="s">
        <v>19</v>
      </c>
      <c r="B60" s="416"/>
      <c r="C60" s="417"/>
      <c r="D60" s="418" t="s">
        <v>0</v>
      </c>
      <c r="E60" s="419"/>
      <c r="F60" s="420"/>
      <c r="G60" s="418" t="s">
        <v>21</v>
      </c>
      <c r="H60" s="419"/>
      <c r="I60" s="420"/>
      <c r="J60" s="212" t="s">
        <v>1</v>
      </c>
    </row>
    <row r="61" spans="1:13" ht="22.5" customHeight="1" x14ac:dyDescent="0.25">
      <c r="A61" s="609"/>
      <c r="B61" s="416"/>
      <c r="C61" s="417"/>
      <c r="D61" s="2" t="s">
        <v>2</v>
      </c>
      <c r="E61" s="2" t="s">
        <v>150</v>
      </c>
      <c r="F61" s="3" t="s">
        <v>4</v>
      </c>
      <c r="G61" s="2" t="s">
        <v>2</v>
      </c>
      <c r="H61" s="2" t="s">
        <v>182</v>
      </c>
      <c r="I61" s="2" t="s">
        <v>4</v>
      </c>
      <c r="J61" s="213"/>
      <c r="K61" s="334"/>
      <c r="L61" s="334"/>
      <c r="M61" s="334"/>
    </row>
    <row r="62" spans="1:13" s="19" customFormat="1" ht="21" customHeight="1" x14ac:dyDescent="0.25">
      <c r="A62" s="538" t="s">
        <v>276</v>
      </c>
      <c r="B62" s="539"/>
      <c r="C62" s="540"/>
      <c r="D62" s="139"/>
      <c r="E62" s="140"/>
      <c r="F62" s="199">
        <f>D62*E62</f>
        <v>0</v>
      </c>
      <c r="G62" s="139"/>
      <c r="H62" s="140">
        <v>116</v>
      </c>
      <c r="I62" s="199">
        <f>G62*H62</f>
        <v>0</v>
      </c>
      <c r="J62" s="200">
        <f t="shared" ref="J62:J72" si="1">SUM(F62,I62)</f>
        <v>0</v>
      </c>
      <c r="K62" s="40"/>
      <c r="L62" s="40"/>
    </row>
    <row r="63" spans="1:13" s="19" customFormat="1" ht="21" customHeight="1" x14ac:dyDescent="0.25">
      <c r="A63" s="538" t="s">
        <v>277</v>
      </c>
      <c r="B63" s="539"/>
      <c r="C63" s="540"/>
      <c r="D63" s="139"/>
      <c r="E63" s="140"/>
      <c r="F63" s="199">
        <f t="shared" ref="F63:F71" si="2">D63*E63</f>
        <v>0</v>
      </c>
      <c r="G63" s="139"/>
      <c r="H63" s="140">
        <v>96</v>
      </c>
      <c r="I63" s="199">
        <f t="shared" ref="I63:I71" si="3">G63*H63</f>
        <v>0</v>
      </c>
      <c r="J63" s="200">
        <f t="shared" si="1"/>
        <v>0</v>
      </c>
      <c r="K63" s="40"/>
      <c r="L63" s="40"/>
    </row>
    <row r="64" spans="1:13" s="19" customFormat="1" ht="21" customHeight="1" x14ac:dyDescent="0.25">
      <c r="A64" s="538" t="s">
        <v>278</v>
      </c>
      <c r="B64" s="539"/>
      <c r="C64" s="540"/>
      <c r="D64" s="139"/>
      <c r="E64" s="140"/>
      <c r="F64" s="199">
        <f t="shared" si="2"/>
        <v>0</v>
      </c>
      <c r="G64" s="139"/>
      <c r="H64" s="140">
        <v>96</v>
      </c>
      <c r="I64" s="199">
        <f t="shared" si="3"/>
        <v>0</v>
      </c>
      <c r="J64" s="200">
        <f t="shared" si="1"/>
        <v>0</v>
      </c>
      <c r="K64" s="40"/>
      <c r="L64" s="40"/>
    </row>
    <row r="65" spans="1:12" s="19" customFormat="1" ht="21" customHeight="1" x14ac:dyDescent="0.25">
      <c r="A65" s="538" t="s">
        <v>192</v>
      </c>
      <c r="B65" s="539"/>
      <c r="C65" s="540"/>
      <c r="D65" s="139"/>
      <c r="E65" s="140"/>
      <c r="F65" s="199">
        <f t="shared" si="2"/>
        <v>0</v>
      </c>
      <c r="G65" s="139"/>
      <c r="H65" s="140">
        <v>90</v>
      </c>
      <c r="I65" s="199">
        <f t="shared" si="3"/>
        <v>0</v>
      </c>
      <c r="J65" s="200">
        <f t="shared" si="1"/>
        <v>0</v>
      </c>
      <c r="K65" s="40"/>
      <c r="L65" s="40"/>
    </row>
    <row r="66" spans="1:12" s="319" customFormat="1" ht="21" customHeight="1" x14ac:dyDescent="0.25">
      <c r="A66" s="538" t="s">
        <v>265</v>
      </c>
      <c r="B66" s="623"/>
      <c r="C66" s="624"/>
      <c r="D66" s="139"/>
      <c r="E66" s="140"/>
      <c r="F66" s="199">
        <f t="shared" si="2"/>
        <v>0</v>
      </c>
      <c r="G66" s="139"/>
      <c r="H66" s="140">
        <v>85</v>
      </c>
      <c r="I66" s="199">
        <f t="shared" si="3"/>
        <v>0</v>
      </c>
      <c r="J66" s="200">
        <f t="shared" si="1"/>
        <v>0</v>
      </c>
      <c r="K66" s="40"/>
      <c r="L66" s="40"/>
    </row>
    <row r="67" spans="1:12" s="319" customFormat="1" ht="21" customHeight="1" x14ac:dyDescent="0.25">
      <c r="A67" s="548" t="s">
        <v>266</v>
      </c>
      <c r="B67" s="628"/>
      <c r="C67" s="549"/>
      <c r="D67" s="139">
        <v>30</v>
      </c>
      <c r="E67" s="140">
        <v>187.94</v>
      </c>
      <c r="F67" s="199">
        <f t="shared" si="2"/>
        <v>5638.2</v>
      </c>
      <c r="G67" s="139"/>
      <c r="H67" s="140">
        <v>85</v>
      </c>
      <c r="I67" s="199">
        <f t="shared" si="3"/>
        <v>0</v>
      </c>
      <c r="J67" s="200">
        <f t="shared" si="1"/>
        <v>5638.2</v>
      </c>
      <c r="K67" s="40"/>
      <c r="L67" s="40"/>
    </row>
    <row r="68" spans="1:12" s="19" customFormat="1" ht="21" customHeight="1" x14ac:dyDescent="0.25">
      <c r="A68" s="538" t="s">
        <v>268</v>
      </c>
      <c r="B68" s="539"/>
      <c r="C68" s="540"/>
      <c r="D68" s="139"/>
      <c r="E68" s="140"/>
      <c r="F68" s="199">
        <f t="shared" si="2"/>
        <v>0</v>
      </c>
      <c r="G68" s="139"/>
      <c r="H68" s="140"/>
      <c r="I68" s="199">
        <f t="shared" si="3"/>
        <v>0</v>
      </c>
      <c r="J68" s="200">
        <f t="shared" si="1"/>
        <v>0</v>
      </c>
      <c r="K68" s="40"/>
      <c r="L68" s="40"/>
    </row>
    <row r="69" spans="1:12" s="319" customFormat="1" ht="24.6" customHeight="1" x14ac:dyDescent="0.25">
      <c r="A69" s="625" t="s">
        <v>269</v>
      </c>
      <c r="B69" s="626"/>
      <c r="C69" s="627"/>
      <c r="D69" s="139"/>
      <c r="E69" s="140"/>
      <c r="F69" s="199">
        <f t="shared" si="2"/>
        <v>0</v>
      </c>
      <c r="G69" s="139"/>
      <c r="H69" s="140"/>
      <c r="I69" s="199">
        <f t="shared" si="3"/>
        <v>0</v>
      </c>
      <c r="J69" s="200">
        <f t="shared" si="1"/>
        <v>0</v>
      </c>
      <c r="K69" s="40"/>
      <c r="L69" s="40"/>
    </row>
    <row r="70" spans="1:12" s="319" customFormat="1" ht="21" customHeight="1" x14ac:dyDescent="0.25">
      <c r="A70" s="538" t="s">
        <v>281</v>
      </c>
      <c r="B70" s="539"/>
      <c r="C70" s="540"/>
      <c r="D70" s="139"/>
      <c r="E70" s="140"/>
      <c r="F70" s="199">
        <f t="shared" si="2"/>
        <v>0</v>
      </c>
      <c r="G70" s="139"/>
      <c r="H70" s="140">
        <v>58</v>
      </c>
      <c r="I70" s="199">
        <f t="shared" si="3"/>
        <v>0</v>
      </c>
      <c r="J70" s="200">
        <f t="shared" si="1"/>
        <v>0</v>
      </c>
      <c r="K70" s="40"/>
      <c r="L70" s="40"/>
    </row>
    <row r="71" spans="1:12" s="319" customFormat="1" ht="21" customHeight="1" x14ac:dyDescent="0.25">
      <c r="A71" s="629"/>
      <c r="B71" s="411"/>
      <c r="C71" s="412"/>
      <c r="D71" s="139"/>
      <c r="E71" s="140"/>
      <c r="F71" s="199">
        <f t="shared" si="2"/>
        <v>0</v>
      </c>
      <c r="G71" s="139"/>
      <c r="H71" s="140"/>
      <c r="I71" s="199">
        <f t="shared" si="3"/>
        <v>0</v>
      </c>
      <c r="J71" s="200">
        <f t="shared" si="1"/>
        <v>0</v>
      </c>
      <c r="K71" s="40"/>
      <c r="L71" s="40"/>
    </row>
    <row r="72" spans="1:12" s="19" customFormat="1" ht="21" customHeight="1" x14ac:dyDescent="0.25">
      <c r="A72" s="630" t="s">
        <v>8</v>
      </c>
      <c r="B72" s="394"/>
      <c r="C72" s="395"/>
      <c r="D72" s="157">
        <f>SUM(D62:D68)</f>
        <v>30</v>
      </c>
      <c r="E72" s="67" t="s">
        <v>9</v>
      </c>
      <c r="F72" s="199">
        <f>SUM(F62:F71)</f>
        <v>5638.2</v>
      </c>
      <c r="G72" s="157">
        <f>SUM(G62:G68)</f>
        <v>0</v>
      </c>
      <c r="H72" s="67" t="s">
        <v>9</v>
      </c>
      <c r="I72" s="199">
        <f>SUM(I62:I71)</f>
        <v>0</v>
      </c>
      <c r="J72" s="215">
        <f t="shared" si="1"/>
        <v>5638.2</v>
      </c>
      <c r="K72" s="193"/>
      <c r="L72" s="193"/>
    </row>
    <row r="73" spans="1:12" s="77" customFormat="1" ht="21.75" customHeight="1" x14ac:dyDescent="0.25">
      <c r="A73" s="616" t="s">
        <v>209</v>
      </c>
      <c r="B73" s="617"/>
      <c r="C73" s="617"/>
      <c r="D73" s="617"/>
      <c r="E73" s="617"/>
      <c r="F73" s="617"/>
      <c r="G73" s="617"/>
      <c r="H73" s="617"/>
      <c r="I73" s="617"/>
      <c r="J73" s="618"/>
      <c r="K73" s="193"/>
      <c r="L73" s="193"/>
    </row>
    <row r="74" spans="1:12" s="77" customFormat="1" ht="18" customHeight="1" x14ac:dyDescent="0.25">
      <c r="A74" s="550" t="s">
        <v>181</v>
      </c>
      <c r="B74" s="551"/>
      <c r="C74" s="551"/>
      <c r="D74" s="551"/>
      <c r="E74" s="551"/>
      <c r="F74" s="551"/>
      <c r="G74" s="551"/>
      <c r="H74" s="551"/>
      <c r="I74" s="551"/>
      <c r="J74" s="552"/>
      <c r="K74" s="193"/>
      <c r="L74" s="193"/>
    </row>
    <row r="75" spans="1:12" s="77" customFormat="1" ht="19.5" customHeight="1" x14ac:dyDescent="0.25">
      <c r="A75" s="523" t="s">
        <v>204</v>
      </c>
      <c r="B75" s="524"/>
      <c r="C75" s="524"/>
      <c r="D75" s="524"/>
      <c r="E75" s="524"/>
      <c r="F75" s="186"/>
      <c r="G75" s="186"/>
      <c r="H75" s="55"/>
      <c r="I75" s="74"/>
      <c r="J75" s="216"/>
      <c r="K75" s="193"/>
      <c r="L75" s="193"/>
    </row>
    <row r="76" spans="1:12" s="19" customFormat="1" ht="27" customHeight="1" x14ac:dyDescent="0.25">
      <c r="A76" s="531" t="s">
        <v>164</v>
      </c>
      <c r="B76" s="532"/>
      <c r="C76" s="532"/>
      <c r="D76" s="532"/>
      <c r="E76" s="532"/>
      <c r="F76" s="532"/>
      <c r="G76" s="533"/>
      <c r="H76" s="56" t="s">
        <v>47</v>
      </c>
      <c r="I76" s="2" t="s">
        <v>150</v>
      </c>
      <c r="J76" s="217" t="s">
        <v>48</v>
      </c>
      <c r="K76" s="11"/>
      <c r="L76" s="11"/>
    </row>
    <row r="77" spans="1:12" s="19" customFormat="1" ht="19.5" customHeight="1" x14ac:dyDescent="0.25">
      <c r="A77" s="613" t="s">
        <v>45</v>
      </c>
      <c r="B77" s="614"/>
      <c r="C77" s="614"/>
      <c r="D77" s="614"/>
      <c r="E77" s="614"/>
      <c r="F77" s="614"/>
      <c r="G77" s="615"/>
      <c r="H77" s="265">
        <v>60</v>
      </c>
      <c r="I77" s="270">
        <v>76.3</v>
      </c>
      <c r="J77" s="214">
        <f>SUM(H77*I77)</f>
        <v>4578</v>
      </c>
      <c r="K77" s="11"/>
      <c r="L77" s="11"/>
    </row>
    <row r="78" spans="1:12" s="19" customFormat="1" ht="19.5" customHeight="1" x14ac:dyDescent="0.25">
      <c r="A78" s="613" t="s">
        <v>44</v>
      </c>
      <c r="B78" s="614"/>
      <c r="C78" s="614"/>
      <c r="D78" s="614"/>
      <c r="E78" s="614"/>
      <c r="F78" s="614"/>
      <c r="G78" s="615"/>
      <c r="H78" s="265"/>
      <c r="I78" s="270">
        <v>77.47</v>
      </c>
      <c r="J78" s="214">
        <f>SUM(H78*I78)</f>
        <v>0</v>
      </c>
      <c r="K78" s="11"/>
      <c r="L78" s="11"/>
    </row>
    <row r="79" spans="1:12" s="19" customFormat="1" ht="24" customHeight="1" x14ac:dyDescent="0.25">
      <c r="A79" s="528" t="s">
        <v>8</v>
      </c>
      <c r="B79" s="529"/>
      <c r="C79" s="529"/>
      <c r="D79" s="529"/>
      <c r="E79" s="529"/>
      <c r="F79" s="529"/>
      <c r="G79" s="530"/>
      <c r="H79" s="160">
        <f>SUM(H77:H78)</f>
        <v>60</v>
      </c>
      <c r="I79" s="67" t="s">
        <v>9</v>
      </c>
      <c r="J79" s="218">
        <f>SUM(J77:J78)</f>
        <v>4578</v>
      </c>
      <c r="K79" s="11"/>
      <c r="L79" s="11"/>
    </row>
    <row r="80" spans="1:12" s="19" customFormat="1" ht="30" customHeight="1" x14ac:dyDescent="0.25">
      <c r="A80" s="490" t="s">
        <v>210</v>
      </c>
      <c r="B80" s="491"/>
      <c r="C80" s="491"/>
      <c r="D80" s="491"/>
      <c r="E80" s="491"/>
      <c r="F80" s="491"/>
      <c r="G80" s="491"/>
      <c r="H80" s="51"/>
      <c r="I80" s="51"/>
      <c r="J80" s="219"/>
      <c r="K80" s="11"/>
      <c r="L80" s="11"/>
    </row>
    <row r="81" spans="1:12" s="19" customFormat="1" ht="17.25" customHeight="1" x14ac:dyDescent="0.25">
      <c r="A81" s="220"/>
      <c r="B81" s="221"/>
      <c r="C81" s="222"/>
      <c r="D81" s="223"/>
      <c r="E81" s="224"/>
      <c r="F81" s="224"/>
      <c r="G81" s="224"/>
      <c r="H81" s="224"/>
      <c r="I81" s="224"/>
      <c r="J81" s="225"/>
      <c r="K81" s="11"/>
      <c r="L81" s="11"/>
    </row>
    <row r="82" spans="1:12" ht="13.8" x14ac:dyDescent="0.25">
      <c r="A82" s="226" t="s">
        <v>246</v>
      </c>
      <c r="B82" s="227"/>
      <c r="C82" s="227"/>
      <c r="D82" s="227"/>
      <c r="E82" s="227"/>
      <c r="F82" s="227"/>
      <c r="G82" s="227"/>
      <c r="H82" s="227"/>
      <c r="I82" s="228"/>
      <c r="J82" s="229"/>
    </row>
    <row r="83" spans="1:12" ht="12" customHeight="1" x14ac:dyDescent="0.25">
      <c r="A83" s="610" t="s">
        <v>19</v>
      </c>
      <c r="B83" s="611"/>
      <c r="C83" s="611"/>
      <c r="D83" s="611"/>
      <c r="E83" s="611"/>
      <c r="F83" s="611"/>
      <c r="G83" s="611"/>
      <c r="H83" s="387" t="s">
        <v>10</v>
      </c>
      <c r="I83" s="387"/>
      <c r="J83" s="606"/>
    </row>
    <row r="84" spans="1:12" ht="15" customHeight="1" x14ac:dyDescent="0.25">
      <c r="A84" s="610"/>
      <c r="B84" s="611"/>
      <c r="C84" s="611"/>
      <c r="D84" s="611"/>
      <c r="E84" s="611"/>
      <c r="F84" s="611"/>
      <c r="G84" s="611"/>
      <c r="H84" s="2" t="s">
        <v>2</v>
      </c>
      <c r="I84" s="2" t="s">
        <v>3</v>
      </c>
      <c r="J84" s="231" t="s">
        <v>4</v>
      </c>
    </row>
    <row r="85" spans="1:12" ht="15" customHeight="1" x14ac:dyDescent="0.25">
      <c r="A85" s="525" t="s">
        <v>11</v>
      </c>
      <c r="B85" s="388"/>
      <c r="C85" s="388"/>
      <c r="D85" s="388"/>
      <c r="E85" s="388"/>
      <c r="F85" s="388"/>
      <c r="G85" s="388"/>
      <c r="H85" s="139"/>
      <c r="I85" s="140"/>
      <c r="J85" s="214">
        <f>PRODUCT(H85,I85)</f>
        <v>0</v>
      </c>
    </row>
    <row r="86" spans="1:12" ht="15" customHeight="1" x14ac:dyDescent="0.25">
      <c r="A86" s="525" t="s">
        <v>12</v>
      </c>
      <c r="B86" s="388"/>
      <c r="C86" s="388"/>
      <c r="D86" s="388"/>
      <c r="E86" s="388"/>
      <c r="F86" s="388"/>
      <c r="G86" s="388"/>
      <c r="H86" s="139"/>
      <c r="I86" s="140"/>
      <c r="J86" s="214">
        <f>PRODUCT(H86,I86)</f>
        <v>0</v>
      </c>
    </row>
    <row r="87" spans="1:12" ht="15" customHeight="1" x14ac:dyDescent="0.25">
      <c r="A87" s="525" t="s">
        <v>13</v>
      </c>
      <c r="B87" s="388"/>
      <c r="C87" s="388"/>
      <c r="D87" s="388"/>
      <c r="E87" s="388"/>
      <c r="F87" s="388"/>
      <c r="G87" s="388"/>
      <c r="H87" s="139"/>
      <c r="I87" s="140"/>
      <c r="J87" s="214">
        <f>PRODUCT(H87,I87)</f>
        <v>0</v>
      </c>
    </row>
    <row r="88" spans="1:12" ht="15" customHeight="1" x14ac:dyDescent="0.25">
      <c r="A88" s="525" t="s">
        <v>14</v>
      </c>
      <c r="B88" s="388"/>
      <c r="C88" s="388"/>
      <c r="D88" s="388"/>
      <c r="E88" s="388"/>
      <c r="F88" s="388"/>
      <c r="G88" s="388"/>
      <c r="H88" s="139"/>
      <c r="I88" s="140"/>
      <c r="J88" s="214">
        <f>PRODUCT(H88,I88)</f>
        <v>0</v>
      </c>
    </row>
    <row r="89" spans="1:12" ht="21" customHeight="1" x14ac:dyDescent="0.25">
      <c r="A89" s="526" t="s">
        <v>8</v>
      </c>
      <c r="B89" s="527"/>
      <c r="C89" s="527"/>
      <c r="D89" s="527"/>
      <c r="E89" s="527"/>
      <c r="F89" s="527"/>
      <c r="G89" s="527"/>
      <c r="H89" s="175">
        <f>SUM(H85:H88)</f>
        <v>0</v>
      </c>
      <c r="I89" s="26" t="s">
        <v>9</v>
      </c>
      <c r="J89" s="232">
        <f>SUM(J85:J88)</f>
        <v>0</v>
      </c>
    </row>
    <row r="90" spans="1:12" x14ac:dyDescent="0.25">
      <c r="A90" s="233"/>
      <c r="B90" s="14"/>
      <c r="C90" s="14"/>
      <c r="D90" s="21"/>
      <c r="E90" s="22"/>
      <c r="F90" s="14"/>
      <c r="G90" s="14"/>
      <c r="H90" s="23"/>
      <c r="I90" s="24"/>
      <c r="J90" s="230"/>
    </row>
    <row r="91" spans="1:12" s="187" customFormat="1" ht="23.25" customHeight="1" x14ac:dyDescent="0.25">
      <c r="A91" s="310" t="s">
        <v>249</v>
      </c>
      <c r="B91" s="311"/>
      <c r="C91" s="311"/>
      <c r="D91" s="21"/>
      <c r="E91" s="22"/>
      <c r="F91" s="14"/>
      <c r="G91" s="14"/>
      <c r="H91" s="188"/>
      <c r="I91" s="24"/>
      <c r="J91" s="235" t="s">
        <v>4</v>
      </c>
      <c r="K91" s="312"/>
      <c r="L91" s="312"/>
    </row>
    <row r="92" spans="1:12" s="187" customFormat="1" ht="13.5" customHeight="1" x14ac:dyDescent="0.25">
      <c r="A92" s="519" t="s">
        <v>251</v>
      </c>
      <c r="B92" s="521"/>
      <c r="C92" s="521"/>
      <c r="D92" s="521"/>
      <c r="E92" s="521"/>
      <c r="F92" s="521"/>
      <c r="G92" s="521"/>
      <c r="H92" s="521"/>
      <c r="I92" s="521"/>
      <c r="J92" s="271"/>
      <c r="K92" s="312"/>
      <c r="L92" s="312"/>
    </row>
    <row r="93" spans="1:12" s="187" customFormat="1" ht="15" customHeight="1" x14ac:dyDescent="0.25">
      <c r="A93" s="522" t="s">
        <v>250</v>
      </c>
      <c r="B93" s="521"/>
      <c r="C93" s="521"/>
      <c r="D93" s="521"/>
      <c r="E93" s="521"/>
      <c r="F93" s="521"/>
      <c r="G93" s="521"/>
      <c r="H93" s="521"/>
      <c r="I93" s="521"/>
      <c r="J93" s="271"/>
      <c r="K93" s="313"/>
      <c r="L93" s="313"/>
    </row>
    <row r="94" spans="1:12" s="187" customFormat="1" ht="21" customHeight="1" x14ac:dyDescent="0.25">
      <c r="A94" s="492" t="s">
        <v>161</v>
      </c>
      <c r="B94" s="493"/>
      <c r="C94" s="493"/>
      <c r="D94" s="493"/>
      <c r="E94" s="493"/>
      <c r="F94" s="493"/>
      <c r="G94" s="493"/>
      <c r="H94" s="493"/>
      <c r="I94" s="494"/>
      <c r="J94" s="218">
        <f>SUM(J92:J93)</f>
        <v>0</v>
      </c>
      <c r="K94" s="6"/>
      <c r="L94" s="6"/>
    </row>
    <row r="95" spans="1:12" ht="12" customHeight="1" x14ac:dyDescent="0.25">
      <c r="A95" s="236"/>
      <c r="B95" s="9"/>
      <c r="C95" s="9"/>
      <c r="D95" s="28"/>
      <c r="E95" s="29"/>
      <c r="F95" s="30"/>
      <c r="G95" s="9"/>
      <c r="H95" s="31"/>
      <c r="I95" s="29"/>
      <c r="J95" s="237"/>
    </row>
    <row r="96" spans="1:12" ht="13.8" x14ac:dyDescent="0.25">
      <c r="A96" s="238" t="s">
        <v>245</v>
      </c>
      <c r="B96" s="32"/>
      <c r="C96" s="32"/>
      <c r="D96" s="33"/>
      <c r="E96" s="9"/>
      <c r="F96" s="9"/>
      <c r="G96" s="9"/>
      <c r="H96" s="9"/>
      <c r="I96" s="9"/>
      <c r="J96" s="237"/>
    </row>
    <row r="97" spans="1:14" ht="15" customHeight="1" x14ac:dyDescent="0.25">
      <c r="A97" s="505" t="s">
        <v>247</v>
      </c>
      <c r="B97" s="379"/>
      <c r="C97" s="379"/>
      <c r="D97" s="379"/>
      <c r="E97" s="379"/>
      <c r="F97" s="379"/>
      <c r="G97" s="379"/>
      <c r="H97" s="379"/>
      <c r="I97" s="379"/>
      <c r="J97" s="214">
        <f>(J41+J72+J79+J94)*19.64%</f>
        <v>53975.463060000009</v>
      </c>
    </row>
    <row r="98" spans="1:14" ht="15" customHeight="1" x14ac:dyDescent="0.25">
      <c r="A98" s="512" t="s">
        <v>248</v>
      </c>
      <c r="B98" s="513"/>
      <c r="C98" s="513"/>
      <c r="D98" s="513"/>
      <c r="E98" s="513"/>
      <c r="F98" s="513"/>
      <c r="G98" s="513"/>
      <c r="H98" s="513"/>
      <c r="I98" s="513"/>
      <c r="J98" s="214">
        <f>(J41+J72+J79+J94)*10.17%</f>
        <v>27949.616055000002</v>
      </c>
    </row>
    <row r="99" spans="1:14" ht="15" customHeight="1" x14ac:dyDescent="0.25">
      <c r="A99" s="512" t="s">
        <v>254</v>
      </c>
      <c r="B99" s="513"/>
      <c r="C99" s="513"/>
      <c r="D99" s="513"/>
      <c r="E99" s="513"/>
      <c r="F99" s="513"/>
      <c r="G99" s="513"/>
      <c r="H99" s="513"/>
      <c r="I99" s="513"/>
      <c r="J99" s="214">
        <f>(J41+J72+J79+J94)*6.5%</f>
        <v>17863.569750000002</v>
      </c>
    </row>
    <row r="100" spans="1:14" ht="21" customHeight="1" x14ac:dyDescent="0.25">
      <c r="A100" s="492" t="s">
        <v>207</v>
      </c>
      <c r="B100" s="493"/>
      <c r="C100" s="493"/>
      <c r="D100" s="493"/>
      <c r="E100" s="493"/>
      <c r="F100" s="493"/>
      <c r="G100" s="493"/>
      <c r="H100" s="493"/>
      <c r="I100" s="494"/>
      <c r="J100" s="314">
        <f>SUM(J97:J99)</f>
        <v>99788.648865000025</v>
      </c>
    </row>
    <row r="101" spans="1:14" ht="9" customHeight="1" x14ac:dyDescent="0.25">
      <c r="A101" s="206"/>
      <c r="B101" s="9"/>
      <c r="C101" s="9"/>
      <c r="D101" s="33"/>
      <c r="E101" s="9"/>
      <c r="F101" s="9"/>
      <c r="G101" s="9"/>
      <c r="H101" s="9"/>
      <c r="I101" s="9"/>
      <c r="J101" s="237"/>
    </row>
    <row r="102" spans="1:14" ht="15.6" x14ac:dyDescent="0.3">
      <c r="A102" s="239" t="s">
        <v>155</v>
      </c>
      <c r="B102" s="9"/>
      <c r="C102" s="9"/>
      <c r="D102" s="33"/>
      <c r="E102" s="9"/>
      <c r="F102" s="9"/>
      <c r="G102" s="9"/>
      <c r="H102" s="9"/>
      <c r="I102" s="107"/>
      <c r="J102" s="240"/>
    </row>
    <row r="103" spans="1:14" x14ac:dyDescent="0.25">
      <c r="A103" s="519" t="s">
        <v>153</v>
      </c>
      <c r="B103" s="520"/>
      <c r="C103" s="520"/>
      <c r="D103" s="520"/>
      <c r="E103" s="520"/>
      <c r="F103" s="520"/>
      <c r="G103" s="520"/>
      <c r="H103" s="520"/>
      <c r="I103" s="520"/>
      <c r="J103" s="271"/>
    </row>
    <row r="104" spans="1:14" x14ac:dyDescent="0.25">
      <c r="A104" s="519" t="s">
        <v>184</v>
      </c>
      <c r="B104" s="520"/>
      <c r="C104" s="520"/>
      <c r="D104" s="520"/>
      <c r="E104" s="520"/>
      <c r="F104" s="520"/>
      <c r="G104" s="520"/>
      <c r="H104" s="520"/>
      <c r="I104" s="520"/>
      <c r="J104" s="271"/>
      <c r="N104" s="315"/>
    </row>
    <row r="105" spans="1:14" x14ac:dyDescent="0.25">
      <c r="A105" s="519" t="s">
        <v>154</v>
      </c>
      <c r="B105" s="520"/>
      <c r="C105" s="520"/>
      <c r="D105" s="520"/>
      <c r="E105" s="520"/>
      <c r="F105" s="520"/>
      <c r="G105" s="520"/>
      <c r="H105" s="520"/>
      <c r="I105" s="520"/>
      <c r="J105" s="271"/>
    </row>
    <row r="106" spans="1:14" ht="21" customHeight="1" x14ac:dyDescent="0.25">
      <c r="A106" s="492" t="s">
        <v>161</v>
      </c>
      <c r="B106" s="493"/>
      <c r="C106" s="493"/>
      <c r="D106" s="493"/>
      <c r="E106" s="493"/>
      <c r="F106" s="493"/>
      <c r="G106" s="493"/>
      <c r="H106" s="493"/>
      <c r="I106" s="494"/>
      <c r="J106" s="218">
        <f>SUM(J103:J105)</f>
        <v>0</v>
      </c>
    </row>
    <row r="107" spans="1:14" ht="12.75" customHeight="1" x14ac:dyDescent="0.25">
      <c r="A107" s="206"/>
      <c r="B107" s="9"/>
      <c r="C107" s="9"/>
      <c r="D107" s="33"/>
      <c r="E107" s="9"/>
      <c r="F107" s="9"/>
      <c r="G107" s="9"/>
      <c r="H107" s="9"/>
      <c r="I107" s="183"/>
      <c r="J107" s="241"/>
    </row>
    <row r="108" spans="1:14" ht="15.6" x14ac:dyDescent="0.3">
      <c r="A108" s="239" t="s">
        <v>156</v>
      </c>
      <c r="B108" s="9"/>
      <c r="C108" s="9"/>
      <c r="D108" s="33"/>
      <c r="E108" s="9"/>
      <c r="F108" s="9"/>
      <c r="G108" s="9"/>
      <c r="H108" s="9"/>
      <c r="I108" s="184"/>
      <c r="J108" s="242"/>
    </row>
    <row r="109" spans="1:14" x14ac:dyDescent="0.25">
      <c r="A109" s="504" t="s">
        <v>215</v>
      </c>
      <c r="B109" s="403"/>
      <c r="C109" s="403"/>
      <c r="D109" s="403"/>
      <c r="E109" s="403"/>
      <c r="F109" s="403"/>
      <c r="G109" s="403"/>
      <c r="H109" s="403"/>
      <c r="I109" s="403"/>
      <c r="J109" s="273"/>
    </row>
    <row r="110" spans="1:14" x14ac:dyDescent="0.25">
      <c r="A110" s="504" t="s">
        <v>157</v>
      </c>
      <c r="B110" s="403"/>
      <c r="C110" s="403"/>
      <c r="D110" s="403"/>
      <c r="E110" s="403"/>
      <c r="F110" s="403"/>
      <c r="G110" s="403"/>
      <c r="H110" s="403"/>
      <c r="I110" s="403"/>
      <c r="J110" s="273">
        <v>0</v>
      </c>
    </row>
    <row r="111" spans="1:14" ht="21" customHeight="1" x14ac:dyDescent="0.25">
      <c r="A111" s="492" t="s">
        <v>161</v>
      </c>
      <c r="B111" s="493"/>
      <c r="C111" s="493"/>
      <c r="D111" s="493"/>
      <c r="E111" s="493"/>
      <c r="F111" s="493"/>
      <c r="G111" s="493"/>
      <c r="H111" s="493"/>
      <c r="I111" s="494"/>
      <c r="J111" s="218">
        <f>SUM(J109:J110)</f>
        <v>0</v>
      </c>
    </row>
    <row r="112" spans="1:14" ht="15.75" customHeight="1" x14ac:dyDescent="0.3">
      <c r="A112" s="239"/>
      <c r="B112" s="9"/>
      <c r="C112" s="9"/>
      <c r="D112" s="10"/>
      <c r="E112" s="9"/>
      <c r="F112" s="9"/>
      <c r="G112" s="9"/>
      <c r="H112" s="9"/>
      <c r="I112" s="183"/>
      <c r="J112" s="241"/>
    </row>
    <row r="113" spans="1:12" ht="16.5" customHeight="1" x14ac:dyDescent="0.3">
      <c r="A113" s="495" t="s">
        <v>158</v>
      </c>
      <c r="B113" s="496"/>
      <c r="C113" s="496"/>
      <c r="D113" s="496"/>
      <c r="E113" s="496"/>
      <c r="F113" s="496"/>
      <c r="G113" s="496"/>
      <c r="H113" s="496"/>
      <c r="I113" s="496"/>
      <c r="J113" s="497"/>
    </row>
    <row r="114" spans="1:12" x14ac:dyDescent="0.25">
      <c r="A114" s="504" t="s">
        <v>244</v>
      </c>
      <c r="B114" s="403"/>
      <c r="C114" s="403"/>
      <c r="D114" s="403"/>
      <c r="E114" s="403"/>
      <c r="F114" s="403"/>
      <c r="G114" s="403"/>
      <c r="H114" s="403"/>
      <c r="I114" s="403"/>
      <c r="J114" s="271"/>
    </row>
    <row r="115" spans="1:12" x14ac:dyDescent="0.25">
      <c r="A115" s="519" t="s">
        <v>160</v>
      </c>
      <c r="B115" s="520"/>
      <c r="C115" s="520"/>
      <c r="D115" s="520"/>
      <c r="E115" s="520"/>
      <c r="F115" s="520"/>
      <c r="G115" s="520"/>
      <c r="H115" s="520"/>
      <c r="I115" s="520"/>
      <c r="J115" s="271"/>
    </row>
    <row r="116" spans="1:12" x14ac:dyDescent="0.25">
      <c r="A116" s="504" t="s">
        <v>74</v>
      </c>
      <c r="B116" s="403"/>
      <c r="C116" s="403"/>
      <c r="D116" s="403"/>
      <c r="E116" s="403"/>
      <c r="F116" s="403"/>
      <c r="G116" s="403"/>
      <c r="H116" s="403"/>
      <c r="I116" s="403"/>
      <c r="J116" s="271"/>
    </row>
    <row r="117" spans="1:12" x14ac:dyDescent="0.25">
      <c r="A117" s="504" t="s">
        <v>72</v>
      </c>
      <c r="B117" s="403"/>
      <c r="C117" s="403"/>
      <c r="D117" s="403"/>
      <c r="E117" s="403"/>
      <c r="F117" s="403"/>
      <c r="G117" s="403"/>
      <c r="H117" s="403"/>
      <c r="I117" s="403"/>
      <c r="J117" s="273"/>
    </row>
    <row r="118" spans="1:12" x14ac:dyDescent="0.25">
      <c r="A118" s="504" t="s">
        <v>73</v>
      </c>
      <c r="B118" s="403"/>
      <c r="C118" s="403"/>
      <c r="D118" s="403"/>
      <c r="E118" s="403"/>
      <c r="F118" s="403"/>
      <c r="G118" s="403"/>
      <c r="H118" s="403"/>
      <c r="I118" s="403"/>
      <c r="J118" s="273"/>
    </row>
    <row r="119" spans="1:12" ht="21" customHeight="1" x14ac:dyDescent="0.25">
      <c r="A119" s="492" t="s">
        <v>161</v>
      </c>
      <c r="B119" s="493"/>
      <c r="C119" s="493"/>
      <c r="D119" s="493"/>
      <c r="E119" s="493"/>
      <c r="F119" s="493"/>
      <c r="G119" s="493"/>
      <c r="H119" s="493"/>
      <c r="I119" s="494"/>
      <c r="J119" s="218">
        <f>SUM(J114:J118)</f>
        <v>0</v>
      </c>
    </row>
    <row r="120" spans="1:12" x14ac:dyDescent="0.25">
      <c r="A120" s="243"/>
      <c r="B120" s="40"/>
      <c r="C120" s="40"/>
      <c r="D120" s="40"/>
      <c r="E120" s="40"/>
      <c r="F120" s="40"/>
      <c r="G120" s="40"/>
      <c r="H120" s="40"/>
      <c r="I120" s="40"/>
      <c r="J120" s="230"/>
    </row>
    <row r="121" spans="1:12" ht="15.6" x14ac:dyDescent="0.3">
      <c r="A121" s="509" t="s">
        <v>231</v>
      </c>
      <c r="B121" s="510"/>
      <c r="C121" s="510"/>
      <c r="D121" s="510"/>
      <c r="E121" s="510"/>
      <c r="F121" s="510"/>
      <c r="G121" s="510"/>
      <c r="H121" s="510"/>
      <c r="I121" s="511"/>
      <c r="J121" s="218">
        <f>J15*438.92</f>
        <v>10973</v>
      </c>
    </row>
    <row r="122" spans="1:12" s="187" customFormat="1" ht="15.6" x14ac:dyDescent="0.3">
      <c r="A122" s="275"/>
      <c r="B122" s="276"/>
      <c r="C122" s="276"/>
      <c r="D122" s="276"/>
      <c r="E122" s="276"/>
      <c r="F122" s="276"/>
      <c r="G122" s="276"/>
      <c r="H122" s="276"/>
      <c r="I122" s="276"/>
      <c r="J122" s="277"/>
      <c r="K122" s="6"/>
      <c r="L122" s="6"/>
    </row>
    <row r="123" spans="1:12" ht="15.6" x14ac:dyDescent="0.3">
      <c r="A123" s="509" t="s">
        <v>232</v>
      </c>
      <c r="B123" s="510"/>
      <c r="C123" s="510"/>
      <c r="D123" s="510"/>
      <c r="E123" s="510"/>
      <c r="F123" s="510"/>
      <c r="G123" s="510"/>
      <c r="H123" s="510"/>
      <c r="I123" s="511"/>
      <c r="J123" s="218">
        <f>J15*63.66</f>
        <v>1591.5</v>
      </c>
    </row>
    <row r="124" spans="1:12" ht="15.6" x14ac:dyDescent="0.3">
      <c r="A124" s="275"/>
      <c r="B124" s="276"/>
      <c r="C124" s="276"/>
      <c r="D124" s="276"/>
      <c r="E124" s="276"/>
      <c r="F124" s="276"/>
      <c r="G124" s="276"/>
      <c r="H124" s="276"/>
      <c r="I124" s="276"/>
      <c r="J124" s="5"/>
    </row>
    <row r="125" spans="1:12" ht="15.75" customHeight="1" x14ac:dyDescent="0.3">
      <c r="A125" s="509" t="s">
        <v>233</v>
      </c>
      <c r="B125" s="510"/>
      <c r="C125" s="510"/>
      <c r="D125" s="510"/>
      <c r="E125" s="510"/>
      <c r="F125" s="510"/>
      <c r="G125" s="510"/>
      <c r="H125" s="510"/>
      <c r="I125" s="511"/>
      <c r="J125" s="218">
        <f>J15*305.21</f>
        <v>7630.2499999999991</v>
      </c>
    </row>
    <row r="126" spans="1:12" ht="15.6" x14ac:dyDescent="0.3">
      <c r="A126" s="275"/>
      <c r="B126" s="276"/>
      <c r="C126" s="276"/>
      <c r="D126" s="276"/>
      <c r="E126" s="276"/>
      <c r="F126" s="276"/>
      <c r="G126" s="276"/>
      <c r="H126" s="276"/>
      <c r="I126" s="276"/>
      <c r="J126" s="5"/>
    </row>
    <row r="127" spans="1:12" ht="15.6" x14ac:dyDescent="0.3">
      <c r="A127" s="509" t="s">
        <v>234</v>
      </c>
      <c r="B127" s="510"/>
      <c r="C127" s="510"/>
      <c r="D127" s="510"/>
      <c r="E127" s="510"/>
      <c r="F127" s="510"/>
      <c r="G127" s="510"/>
      <c r="H127" s="510"/>
      <c r="I127" s="511"/>
      <c r="J127" s="218">
        <f>J15*84.22</f>
        <v>2105.5</v>
      </c>
    </row>
    <row r="128" spans="1:12" ht="15.6" x14ac:dyDescent="0.3">
      <c r="A128" s="275"/>
      <c r="B128" s="276"/>
      <c r="C128" s="276"/>
      <c r="D128" s="276"/>
      <c r="E128" s="276"/>
      <c r="F128" s="276"/>
      <c r="G128" s="276"/>
      <c r="H128" s="276"/>
      <c r="I128" s="276"/>
      <c r="J128" s="306"/>
    </row>
    <row r="129" spans="1:19" ht="12.75" customHeight="1" x14ac:dyDescent="0.3">
      <c r="A129" s="509" t="s">
        <v>235</v>
      </c>
      <c r="B129" s="510"/>
      <c r="C129" s="510"/>
      <c r="D129" s="510"/>
      <c r="E129" s="510"/>
      <c r="F129" s="510"/>
      <c r="G129" s="510"/>
      <c r="H129" s="510"/>
      <c r="I129" s="511"/>
      <c r="J129" s="307"/>
    </row>
    <row r="130" spans="1:19" ht="41.25" customHeight="1" x14ac:dyDescent="0.35">
      <c r="A130" s="534" t="s">
        <v>165</v>
      </c>
      <c r="B130" s="535"/>
      <c r="C130" s="535"/>
      <c r="D130" s="535"/>
      <c r="E130" s="535"/>
      <c r="F130" s="535"/>
      <c r="G130" s="535"/>
      <c r="H130" s="535"/>
      <c r="I130" s="536"/>
      <c r="J130" s="292">
        <f>J41+J72+J79+J89+J94+J100+J106+J111+J119+J121+J123+J125+J127+J129</f>
        <v>396913.04886500002</v>
      </c>
      <c r="K130"/>
    </row>
    <row r="131" spans="1:19" x14ac:dyDescent="0.25">
      <c r="A131" s="206"/>
      <c r="B131" s="5"/>
      <c r="C131" s="5"/>
      <c r="D131" s="5"/>
      <c r="E131" s="5"/>
      <c r="F131" s="5"/>
      <c r="G131" s="5"/>
      <c r="H131" s="5"/>
      <c r="I131" s="5"/>
      <c r="J131" s="207"/>
      <c r="K131"/>
      <c r="L131"/>
    </row>
    <row r="132" spans="1:19" x14ac:dyDescent="0.25">
      <c r="A132" s="206"/>
      <c r="B132" s="5"/>
      <c r="C132" s="5"/>
      <c r="D132" s="5"/>
      <c r="E132" s="5"/>
      <c r="F132" s="5"/>
      <c r="G132" s="5"/>
      <c r="H132" s="5"/>
      <c r="I132" s="5"/>
      <c r="J132" s="207"/>
      <c r="K132"/>
      <c r="L132"/>
    </row>
    <row r="133" spans="1:19" ht="17.399999999999999" x14ac:dyDescent="0.3">
      <c r="A133" s="244" t="s">
        <v>166</v>
      </c>
      <c r="B133" s="5"/>
      <c r="C133" s="5"/>
      <c r="D133" s="5"/>
      <c r="E133" s="5"/>
      <c r="F133" s="5"/>
      <c r="G133" s="5"/>
      <c r="H133" s="5"/>
      <c r="I133" s="5"/>
      <c r="J133" s="207"/>
    </row>
    <row r="134" spans="1:19" ht="17.399999999999999" x14ac:dyDescent="0.3">
      <c r="A134" s="244"/>
      <c r="B134" s="5"/>
      <c r="C134" s="5"/>
      <c r="D134" s="5"/>
      <c r="E134" s="5"/>
      <c r="F134" s="5"/>
      <c r="G134" s="5"/>
      <c r="H134" s="5"/>
      <c r="I134" s="344"/>
      <c r="J134" s="537"/>
      <c r="K134" s="167"/>
    </row>
    <row r="135" spans="1:19" ht="12.75" customHeight="1" x14ac:dyDescent="0.25">
      <c r="A135" s="506" t="s">
        <v>134</v>
      </c>
      <c r="B135" s="507"/>
      <c r="C135" s="507"/>
      <c r="D135" s="514">
        <v>0.09</v>
      </c>
      <c r="E135" s="457" t="s">
        <v>124</v>
      </c>
      <c r="F135" s="457"/>
      <c r="G135" s="457"/>
      <c r="H135" s="489">
        <f>$J$130</f>
        <v>396913.04886500002</v>
      </c>
      <c r="I135" s="5"/>
      <c r="J135" s="515">
        <f>$H$135*$D$135</f>
        <v>35722.174397850002</v>
      </c>
      <c r="K135" s="167"/>
    </row>
    <row r="136" spans="1:19" ht="21" customHeight="1" x14ac:dyDescent="0.25">
      <c r="A136" s="506"/>
      <c r="B136" s="507"/>
      <c r="C136" s="507"/>
      <c r="D136" s="514"/>
      <c r="E136" s="457"/>
      <c r="F136" s="457"/>
      <c r="G136" s="457"/>
      <c r="H136" s="489"/>
      <c r="I136" s="5"/>
      <c r="J136" s="515"/>
      <c r="K136" s="167"/>
      <c r="N136" s="334"/>
      <c r="O136" s="334"/>
    </row>
    <row r="137" spans="1:19" ht="14.4" thickBot="1" x14ac:dyDescent="0.3">
      <c r="A137" s="245"/>
      <c r="B137" s="42"/>
      <c r="C137" s="42"/>
      <c r="D137" s="136"/>
      <c r="E137" s="7"/>
      <c r="F137" s="40"/>
      <c r="G137" s="40"/>
      <c r="H137" s="40"/>
      <c r="I137" s="137"/>
      <c r="J137" s="246"/>
      <c r="K137" s="167"/>
      <c r="N137" s="133"/>
      <c r="O137" s="133"/>
    </row>
    <row r="138" spans="1:19" ht="21" customHeight="1" thickBot="1" x14ac:dyDescent="0.3">
      <c r="A138" s="516" t="s">
        <v>128</v>
      </c>
      <c r="B138" s="517"/>
      <c r="C138" s="517"/>
      <c r="D138" s="517"/>
      <c r="E138" s="517"/>
      <c r="F138" s="517"/>
      <c r="G138" s="517"/>
      <c r="H138" s="517"/>
      <c r="I138" s="518"/>
      <c r="J138" s="247">
        <f>$H$135+$J$135</f>
        <v>432635.22326285002</v>
      </c>
      <c r="K138" s="167"/>
      <c r="N138" s="133"/>
      <c r="O138" s="133"/>
    </row>
    <row r="139" spans="1:19" ht="13.8" x14ac:dyDescent="0.25">
      <c r="A139" s="245"/>
      <c r="B139" s="42"/>
      <c r="C139" s="42"/>
      <c r="D139" s="7"/>
      <c r="E139" s="7"/>
      <c r="F139" s="5"/>
      <c r="G139" s="5"/>
      <c r="H139" s="69"/>
      <c r="I139" s="7"/>
      <c r="J139" s="246"/>
      <c r="K139" s="167"/>
    </row>
    <row r="140" spans="1:19" ht="15" customHeight="1" x14ac:dyDescent="0.25">
      <c r="A140" s="506" t="s">
        <v>117</v>
      </c>
      <c r="B140" s="507"/>
      <c r="C140" s="507"/>
      <c r="D140" s="514">
        <v>0.114</v>
      </c>
      <c r="E140" s="508" t="s">
        <v>188</v>
      </c>
      <c r="F140" s="508"/>
      <c r="G140" s="508"/>
      <c r="H140" s="489">
        <f>$J$130</f>
        <v>396913.04886500002</v>
      </c>
      <c r="I140" s="6"/>
      <c r="J140" s="515">
        <f>$H$140*$D$140</f>
        <v>45248.087570610005</v>
      </c>
      <c r="K140" s="180"/>
    </row>
    <row r="141" spans="1:19" ht="15.75" customHeight="1" x14ac:dyDescent="0.25">
      <c r="A141" s="506"/>
      <c r="B141" s="507"/>
      <c r="C141" s="507"/>
      <c r="D141" s="514"/>
      <c r="E141" s="508"/>
      <c r="F141" s="508"/>
      <c r="G141" s="508"/>
      <c r="H141" s="489"/>
      <c r="I141" s="6"/>
      <c r="J141" s="515"/>
      <c r="K141" s="167"/>
    </row>
    <row r="142" spans="1:19" ht="15.75" customHeight="1" thickBot="1" x14ac:dyDescent="0.5">
      <c r="A142" s="604"/>
      <c r="B142" s="605"/>
      <c r="C142" s="605"/>
      <c r="D142" s="605"/>
      <c r="E142" s="605"/>
      <c r="F142" s="605"/>
      <c r="G142" s="605"/>
      <c r="H142" s="605"/>
      <c r="I142" s="605"/>
      <c r="J142" s="248"/>
      <c r="K142" s="167"/>
      <c r="S142" s="5"/>
    </row>
    <row r="143" spans="1:19" ht="27" customHeight="1" thickBot="1" x14ac:dyDescent="0.35">
      <c r="A143" s="595" t="s">
        <v>167</v>
      </c>
      <c r="B143" s="596"/>
      <c r="C143" s="596"/>
      <c r="D143" s="596"/>
      <c r="E143" s="596"/>
      <c r="F143" s="596"/>
      <c r="G143" s="596"/>
      <c r="H143" s="596"/>
      <c r="I143" s="597"/>
      <c r="J143" s="247">
        <f>J138+J140</f>
        <v>477883.31083346001</v>
      </c>
      <c r="K143" s="191"/>
    </row>
    <row r="144" spans="1:19" ht="15" customHeight="1" thickBot="1" x14ac:dyDescent="0.5">
      <c r="A144" s="249"/>
      <c r="B144" s="43"/>
      <c r="C144" s="43"/>
      <c r="D144" s="43"/>
      <c r="E144" s="43"/>
      <c r="F144" s="43"/>
      <c r="G144" s="43"/>
      <c r="H144" s="6"/>
      <c r="I144" s="6"/>
      <c r="J144" s="248"/>
    </row>
    <row r="145" spans="1:10" ht="21" customHeight="1" thickBot="1" x14ac:dyDescent="0.3">
      <c r="A145" s="601" t="s">
        <v>236</v>
      </c>
      <c r="B145" s="602"/>
      <c r="C145" s="602"/>
      <c r="D145" s="602"/>
      <c r="E145" s="602"/>
      <c r="F145" s="602"/>
      <c r="G145" s="602"/>
      <c r="H145" s="602"/>
      <c r="I145" s="603"/>
      <c r="J145" s="309">
        <f>$J$143/$J$15</f>
        <v>19115.332433338401</v>
      </c>
    </row>
    <row r="146" spans="1:10" x14ac:dyDescent="0.25">
      <c r="A146" s="233"/>
      <c r="B146" s="15"/>
      <c r="C146" s="14"/>
      <c r="D146" s="14"/>
      <c r="E146" s="14"/>
      <c r="F146" s="14"/>
      <c r="G146" s="14"/>
      <c r="H146" s="14"/>
      <c r="I146" s="116"/>
      <c r="J146" s="248"/>
    </row>
    <row r="147" spans="1:10" ht="15.6" x14ac:dyDescent="0.3">
      <c r="A147" s="599" t="s">
        <v>168</v>
      </c>
      <c r="B147" s="600"/>
      <c r="C147" s="600"/>
      <c r="D147" s="16"/>
      <c r="E147" s="14"/>
      <c r="F147" s="14"/>
      <c r="G147" s="118"/>
      <c r="H147" s="16"/>
      <c r="I147" s="16"/>
      <c r="J147" s="248"/>
    </row>
    <row r="148" spans="1:10" ht="15.6" x14ac:dyDescent="0.3">
      <c r="A148" s="250"/>
      <c r="B148" s="201"/>
      <c r="C148" s="201"/>
      <c r="D148" s="16"/>
      <c r="E148" s="14"/>
      <c r="F148" s="14"/>
      <c r="G148" s="118"/>
      <c r="H148" s="16"/>
      <c r="I148" s="16"/>
      <c r="J148" s="248"/>
    </row>
    <row r="149" spans="1:10" x14ac:dyDescent="0.25">
      <c r="A149" s="251"/>
      <c r="B149" s="84"/>
      <c r="C149" s="84"/>
      <c r="D149" s="84"/>
      <c r="E149" s="14"/>
      <c r="F149" s="14"/>
      <c r="G149" s="84"/>
      <c r="H149" s="84"/>
      <c r="I149" s="84"/>
      <c r="J149" s="248"/>
    </row>
    <row r="150" spans="1:10" x14ac:dyDescent="0.25">
      <c r="A150" s="251"/>
      <c r="B150" s="84"/>
      <c r="C150" s="84"/>
      <c r="D150" s="84"/>
      <c r="E150" s="14"/>
      <c r="F150" s="14"/>
      <c r="G150" s="84"/>
      <c r="H150" s="84"/>
      <c r="I150" s="84"/>
      <c r="J150" s="248"/>
    </row>
    <row r="151" spans="1:10" x14ac:dyDescent="0.25">
      <c r="A151" s="251"/>
      <c r="B151" s="84"/>
      <c r="C151" s="84"/>
      <c r="D151" s="84"/>
      <c r="E151" s="14"/>
      <c r="F151" s="14"/>
      <c r="G151" s="594" t="s">
        <v>171</v>
      </c>
      <c r="H151" s="594"/>
      <c r="I151" s="594"/>
      <c r="J151" s="248"/>
    </row>
    <row r="152" spans="1:10" x14ac:dyDescent="0.25">
      <c r="A152" s="252"/>
      <c r="B152" s="598" t="s">
        <v>175</v>
      </c>
      <c r="C152" s="598"/>
      <c r="D152" s="598"/>
      <c r="E152" s="9"/>
      <c r="F152" s="9"/>
      <c r="G152" s="598" t="s">
        <v>169</v>
      </c>
      <c r="H152" s="598"/>
      <c r="I152" s="598"/>
      <c r="J152" s="248"/>
    </row>
    <row r="153" spans="1:10" x14ac:dyDescent="0.25">
      <c r="A153" s="233"/>
      <c r="B153" s="15"/>
      <c r="C153" s="14"/>
      <c r="D153" s="14"/>
      <c r="E153" s="14"/>
      <c r="F153" s="14"/>
      <c r="G153" s="14"/>
      <c r="H153" s="14"/>
      <c r="I153" s="116"/>
      <c r="J153" s="248"/>
    </row>
    <row r="154" spans="1:10" x14ac:dyDescent="0.25">
      <c r="A154" s="253"/>
      <c r="B154" s="79"/>
      <c r="C154" s="79"/>
      <c r="D154" s="79"/>
      <c r="E154" s="14"/>
      <c r="F154" s="14"/>
      <c r="G154" s="14"/>
      <c r="H154" s="15"/>
      <c r="I154" s="116"/>
      <c r="J154" s="248"/>
    </row>
    <row r="155" spans="1:10" x14ac:dyDescent="0.25">
      <c r="A155" s="254"/>
      <c r="B155" s="79"/>
      <c r="C155" s="79"/>
      <c r="D155" s="79"/>
      <c r="E155" s="14"/>
      <c r="F155" s="14"/>
      <c r="G155" s="14"/>
      <c r="H155" s="14"/>
      <c r="I155" s="116"/>
      <c r="J155" s="248"/>
    </row>
    <row r="156" spans="1:10" x14ac:dyDescent="0.25">
      <c r="A156" s="251"/>
      <c r="B156" s="337" t="s">
        <v>170</v>
      </c>
      <c r="C156" s="337"/>
      <c r="D156" s="337"/>
      <c r="E156" s="14"/>
      <c r="F156" s="14"/>
      <c r="G156" s="337" t="s">
        <v>170</v>
      </c>
      <c r="H156" s="337"/>
      <c r="I156" s="337"/>
      <c r="J156" s="248"/>
    </row>
    <row r="157" spans="1:10" x14ac:dyDescent="0.25">
      <c r="A157" s="251"/>
      <c r="B157" s="84"/>
      <c r="C157" s="84"/>
      <c r="D157" s="84"/>
      <c r="E157" s="14"/>
      <c r="F157" s="14"/>
      <c r="G157" s="84"/>
      <c r="H157" s="84"/>
      <c r="I157" s="84"/>
      <c r="J157" s="248"/>
    </row>
    <row r="158" spans="1:10" x14ac:dyDescent="0.25">
      <c r="A158" s="251"/>
      <c r="B158" s="84"/>
      <c r="C158" s="84"/>
      <c r="D158" s="84"/>
      <c r="E158" s="14"/>
      <c r="F158" s="14"/>
      <c r="G158" s="84"/>
      <c r="H158" s="84"/>
      <c r="I158" s="84"/>
      <c r="J158" s="248"/>
    </row>
    <row r="159" spans="1:10" x14ac:dyDescent="0.25">
      <c r="A159" s="251"/>
      <c r="B159" s="84"/>
      <c r="C159" s="84"/>
      <c r="D159" s="84"/>
      <c r="E159" s="14"/>
      <c r="F159" s="14"/>
      <c r="G159" s="84"/>
      <c r="H159" s="84"/>
      <c r="I159" s="84"/>
      <c r="J159" s="248"/>
    </row>
    <row r="160" spans="1:10" x14ac:dyDescent="0.25">
      <c r="A160" s="251"/>
      <c r="B160" s="84"/>
      <c r="C160" s="84"/>
      <c r="D160" s="84"/>
      <c r="E160" s="14"/>
      <c r="F160" s="14"/>
      <c r="G160" s="84"/>
      <c r="H160" s="84"/>
      <c r="I160" s="84"/>
      <c r="J160" s="248"/>
    </row>
    <row r="161" spans="1:10" x14ac:dyDescent="0.25">
      <c r="A161" s="251"/>
      <c r="B161" s="594" t="s">
        <v>178</v>
      </c>
      <c r="C161" s="594"/>
      <c r="D161" s="594"/>
      <c r="E161" s="40"/>
      <c r="F161" s="7"/>
      <c r="G161" s="594" t="s">
        <v>174</v>
      </c>
      <c r="H161" s="594"/>
      <c r="I161" s="594"/>
      <c r="J161" s="248"/>
    </row>
    <row r="162" spans="1:10" x14ac:dyDescent="0.25">
      <c r="A162" s="252"/>
      <c r="B162" s="598" t="s">
        <v>172</v>
      </c>
      <c r="C162" s="598"/>
      <c r="D162" s="598"/>
      <c r="E162" s="202"/>
      <c r="F162" s="202"/>
      <c r="G162" s="593" t="s">
        <v>173</v>
      </c>
      <c r="H162" s="593"/>
      <c r="I162" s="593"/>
      <c r="J162" s="248"/>
    </row>
    <row r="163" spans="1:10" x14ac:dyDescent="0.25">
      <c r="A163" s="251"/>
      <c r="B163" s="84"/>
      <c r="C163" s="84"/>
      <c r="D163" s="84"/>
      <c r="E163" s="14"/>
      <c r="F163" s="14"/>
      <c r="G163" s="84"/>
      <c r="H163" s="84"/>
      <c r="I163" s="84"/>
      <c r="J163" s="248"/>
    </row>
    <row r="164" spans="1:10" x14ac:dyDescent="0.25">
      <c r="A164" s="251"/>
      <c r="B164" s="84"/>
      <c r="C164" s="84"/>
      <c r="D164" s="84"/>
      <c r="E164" s="14"/>
      <c r="F164" s="14"/>
      <c r="G164" s="84"/>
      <c r="H164" s="84"/>
      <c r="I164" s="84"/>
      <c r="J164" s="248"/>
    </row>
    <row r="165" spans="1:10" x14ac:dyDescent="0.25">
      <c r="A165" s="251"/>
      <c r="B165" s="84"/>
      <c r="C165" s="84"/>
      <c r="D165" s="84"/>
      <c r="E165" s="14"/>
      <c r="F165" s="14"/>
      <c r="G165" s="84"/>
      <c r="H165" s="84"/>
      <c r="I165" s="84"/>
      <c r="J165" s="248"/>
    </row>
    <row r="166" spans="1:10" x14ac:dyDescent="0.25">
      <c r="A166" s="251"/>
      <c r="B166" s="84"/>
      <c r="C166" s="84"/>
      <c r="D166" s="84"/>
      <c r="E166" s="14"/>
      <c r="F166" s="14"/>
      <c r="G166" s="84"/>
      <c r="H166" s="84"/>
      <c r="I166" s="84"/>
      <c r="J166" s="248"/>
    </row>
    <row r="167" spans="1:10" x14ac:dyDescent="0.25">
      <c r="A167" s="251"/>
      <c r="B167" s="337" t="s">
        <v>170</v>
      </c>
      <c r="C167" s="337"/>
      <c r="D167" s="337"/>
      <c r="E167" s="14"/>
      <c r="F167" s="14"/>
      <c r="G167" s="337" t="s">
        <v>170</v>
      </c>
      <c r="H167" s="337"/>
      <c r="I167" s="337"/>
      <c r="J167" s="248"/>
    </row>
    <row r="168" spans="1:10" x14ac:dyDescent="0.25">
      <c r="A168" s="251"/>
      <c r="B168" s="84"/>
      <c r="C168" s="84"/>
      <c r="D168" s="84"/>
      <c r="E168" s="14"/>
      <c r="F168" s="14"/>
      <c r="G168" s="84"/>
      <c r="H168" s="84"/>
      <c r="I168" s="84"/>
      <c r="J168" s="248"/>
    </row>
    <row r="169" spans="1:10" x14ac:dyDescent="0.25">
      <c r="A169" s="251"/>
      <c r="B169" s="84"/>
      <c r="C169" s="84"/>
      <c r="D169" s="84"/>
      <c r="E169" s="14"/>
      <c r="F169" s="14"/>
      <c r="G169" s="84"/>
      <c r="H169" s="84"/>
      <c r="I169" s="84"/>
      <c r="J169" s="248"/>
    </row>
    <row r="170" spans="1:10" x14ac:dyDescent="0.25">
      <c r="A170" s="251"/>
      <c r="B170" s="84"/>
      <c r="C170" s="84"/>
      <c r="D170" s="84"/>
      <c r="E170" s="14"/>
      <c r="F170" s="14"/>
      <c r="G170" s="84"/>
      <c r="H170" s="84"/>
      <c r="I170" s="84"/>
      <c r="J170" s="248"/>
    </row>
    <row r="171" spans="1:10" x14ac:dyDescent="0.25">
      <c r="A171" s="233"/>
      <c r="B171" s="15"/>
      <c r="C171" s="14"/>
      <c r="D171" s="14"/>
      <c r="E171" s="14"/>
      <c r="F171" s="14"/>
      <c r="G171" s="14"/>
      <c r="H171" s="14"/>
      <c r="I171" s="116"/>
      <c r="J171" s="248"/>
    </row>
    <row r="172" spans="1:10" ht="12.75" customHeight="1" x14ac:dyDescent="0.25">
      <c r="A172" s="255"/>
      <c r="B172" s="256"/>
      <c r="C172" s="257"/>
      <c r="D172" s="257"/>
      <c r="E172" s="257"/>
      <c r="F172" s="257"/>
      <c r="G172" s="257"/>
      <c r="H172" s="257"/>
      <c r="I172" s="258"/>
      <c r="J172" s="259"/>
    </row>
    <row r="173" spans="1:10" x14ac:dyDescent="0.25">
      <c r="A173" s="14"/>
      <c r="B173" s="15"/>
      <c r="C173" s="14"/>
      <c r="D173" s="14"/>
      <c r="E173" s="117"/>
      <c r="F173" s="14"/>
      <c r="G173" s="14"/>
      <c r="H173" s="14"/>
      <c r="I173" s="116"/>
      <c r="J173" s="6"/>
    </row>
    <row r="174" spans="1:10" x14ac:dyDescent="0.25">
      <c r="A174" s="14"/>
      <c r="B174" s="15"/>
      <c r="C174" s="14"/>
      <c r="D174" s="14"/>
      <c r="E174" s="117"/>
      <c r="F174" s="14"/>
      <c r="G174" s="14"/>
      <c r="H174" s="14"/>
      <c r="I174" s="116"/>
      <c r="J174" s="6"/>
    </row>
    <row r="175" spans="1:10" x14ac:dyDescent="0.25">
      <c r="A175" s="14"/>
      <c r="B175" s="15"/>
      <c r="C175" s="14"/>
      <c r="D175" s="14"/>
      <c r="E175" s="117"/>
      <c r="F175" s="14"/>
      <c r="G175" s="14"/>
      <c r="H175" s="14"/>
      <c r="I175" s="116"/>
      <c r="J175" s="6"/>
    </row>
    <row r="176" spans="1:10" x14ac:dyDescent="0.25">
      <c r="A176" s="118"/>
      <c r="B176" s="16"/>
      <c r="C176" s="16"/>
      <c r="D176" s="16"/>
      <c r="E176" s="117"/>
      <c r="F176" s="14"/>
      <c r="G176" s="118"/>
      <c r="H176" s="16"/>
      <c r="I176" s="16"/>
      <c r="J176" s="6"/>
    </row>
    <row r="177" spans="1:10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ht="15.6" x14ac:dyDescent="0.3">
      <c r="A179" s="119"/>
      <c r="B179" s="120"/>
      <c r="C179" s="120"/>
      <c r="D179" s="120"/>
      <c r="E179" s="120"/>
      <c r="F179" s="120"/>
      <c r="G179" s="120"/>
      <c r="H179" s="120"/>
      <c r="I179" s="120"/>
      <c r="J179" s="120"/>
    </row>
    <row r="180" spans="1:10" ht="15.6" x14ac:dyDescent="0.3">
      <c r="A180" s="121"/>
      <c r="B180" s="120"/>
      <c r="C180" s="120"/>
      <c r="D180" s="120"/>
      <c r="E180" s="120"/>
      <c r="F180" s="120"/>
      <c r="G180" s="120"/>
      <c r="H180" s="120"/>
      <c r="I180" s="120"/>
      <c r="J180" s="120"/>
    </row>
    <row r="181" spans="1:10" ht="15.6" x14ac:dyDescent="0.3">
      <c r="A181" s="17"/>
      <c r="B181" s="6"/>
      <c r="C181" s="129"/>
      <c r="D181" s="122"/>
      <c r="E181" s="122"/>
      <c r="F181" s="120"/>
      <c r="G181" s="14"/>
      <c r="H181" s="130"/>
      <c r="I181" s="120"/>
      <c r="J181" s="120"/>
    </row>
    <row r="182" spans="1:10" ht="15.6" x14ac:dyDescent="0.3">
      <c r="A182" s="17"/>
      <c r="B182" s="6"/>
      <c r="C182" s="129"/>
      <c r="D182" s="122"/>
      <c r="E182" s="122"/>
      <c r="F182" s="120"/>
      <c r="G182" s="14"/>
      <c r="H182" s="130"/>
      <c r="I182" s="120"/>
      <c r="J182" s="120"/>
    </row>
    <row r="183" spans="1:10" ht="15.6" x14ac:dyDescent="0.3">
      <c r="A183" s="17"/>
      <c r="B183" s="6"/>
      <c r="C183" s="129"/>
      <c r="D183" s="122"/>
      <c r="E183" s="122"/>
      <c r="F183" s="120"/>
      <c r="G183" s="14"/>
      <c r="H183" s="130"/>
      <c r="I183" s="120"/>
      <c r="J183" s="120"/>
    </row>
    <row r="184" spans="1:10" ht="15.6" x14ac:dyDescent="0.3">
      <c r="A184" s="17"/>
      <c r="B184" s="6"/>
      <c r="C184" s="129"/>
      <c r="D184" s="122"/>
      <c r="E184" s="122"/>
      <c r="F184" s="120"/>
      <c r="G184" s="14"/>
      <c r="H184" s="130"/>
      <c r="I184" s="120"/>
      <c r="J184" s="120"/>
    </row>
    <row r="185" spans="1:10" ht="15.6" x14ac:dyDescent="0.3">
      <c r="A185" s="17"/>
      <c r="B185" s="6"/>
      <c r="C185" s="129"/>
      <c r="D185" s="122"/>
      <c r="E185" s="122"/>
      <c r="F185" s="120"/>
      <c r="G185" s="14"/>
      <c r="H185" s="130"/>
      <c r="I185" s="120"/>
      <c r="J185" s="120"/>
    </row>
    <row r="186" spans="1:10" ht="15.6" x14ac:dyDescent="0.3">
      <c r="A186" s="17"/>
      <c r="B186" s="6"/>
      <c r="C186" s="129"/>
      <c r="D186" s="122"/>
      <c r="E186" s="122"/>
      <c r="F186" s="120"/>
      <c r="G186" s="14"/>
      <c r="H186" s="130"/>
      <c r="I186" s="120"/>
      <c r="J186" s="120"/>
    </row>
    <row r="187" spans="1:10" ht="15.6" x14ac:dyDescent="0.3">
      <c r="A187" s="17"/>
      <c r="B187" s="6"/>
      <c r="C187" s="129"/>
      <c r="D187" s="122"/>
      <c r="E187" s="122"/>
      <c r="F187" s="120"/>
      <c r="G187" s="14"/>
      <c r="H187" s="130"/>
      <c r="I187" s="120"/>
      <c r="J187" s="120"/>
    </row>
    <row r="188" spans="1:10" ht="15.6" x14ac:dyDescent="0.3">
      <c r="A188" s="17"/>
      <c r="B188" s="6"/>
      <c r="C188" s="130"/>
      <c r="D188" s="122"/>
      <c r="E188" s="122"/>
      <c r="F188" s="120"/>
      <c r="G188" s="14"/>
      <c r="H188" s="130"/>
      <c r="I188" s="120"/>
      <c r="J188" s="120"/>
    </row>
    <row r="189" spans="1:10" ht="15.6" x14ac:dyDescent="0.3">
      <c r="A189" s="17"/>
      <c r="B189" s="6"/>
      <c r="C189" s="130"/>
      <c r="D189" s="122"/>
      <c r="E189" s="122"/>
      <c r="F189" s="120"/>
      <c r="G189" s="14"/>
      <c r="H189" s="130"/>
      <c r="I189" s="120"/>
      <c r="J189" s="120"/>
    </row>
    <row r="190" spans="1:10" ht="15.6" x14ac:dyDescent="0.3">
      <c r="A190" s="17"/>
      <c r="B190" s="6"/>
      <c r="C190" s="130"/>
      <c r="D190" s="122"/>
      <c r="E190" s="122"/>
      <c r="F190" s="120"/>
      <c r="G190" s="14"/>
      <c r="H190" s="130"/>
      <c r="I190" s="120"/>
      <c r="J190" s="120"/>
    </row>
    <row r="191" spans="1:10" ht="15.6" x14ac:dyDescent="0.3">
      <c r="A191" s="121"/>
      <c r="B191" s="6"/>
      <c r="C191" s="123"/>
      <c r="D191" s="122"/>
      <c r="E191" s="122"/>
      <c r="F191" s="120"/>
      <c r="G191" s="120"/>
      <c r="H191" s="120"/>
      <c r="I191" s="120"/>
      <c r="J191" s="120"/>
    </row>
    <row r="192" spans="1:10" ht="15.6" x14ac:dyDescent="0.3">
      <c r="A192" s="124"/>
      <c r="B192" s="6"/>
      <c r="C192" s="6"/>
      <c r="D192" s="122"/>
      <c r="E192" s="76"/>
      <c r="F192" s="120"/>
      <c r="G192" s="120"/>
      <c r="H192" s="120"/>
      <c r="I192" s="120"/>
      <c r="J192" s="120"/>
    </row>
    <row r="193" spans="1:10" ht="15.6" x14ac:dyDescent="0.3">
      <c r="A193" s="17"/>
      <c r="B193" s="120"/>
      <c r="C193" s="120"/>
      <c r="D193" s="120"/>
      <c r="E193" s="120"/>
      <c r="F193" s="120"/>
      <c r="G193" s="120"/>
      <c r="H193" s="120"/>
      <c r="I193" s="120"/>
      <c r="J193" s="120"/>
    </row>
    <row r="194" spans="1:10" ht="15.6" x14ac:dyDescent="0.3">
      <c r="A194" s="119"/>
      <c r="B194" s="120"/>
      <c r="C194" s="120"/>
      <c r="D194" s="120"/>
      <c r="E194" s="120"/>
      <c r="F194" s="120"/>
      <c r="G194" s="120"/>
      <c r="H194" s="120"/>
      <c r="I194" s="120"/>
      <c r="J194" s="120"/>
    </row>
    <row r="195" spans="1:10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 spans="1:10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 spans="1:10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 spans="1:10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</row>
    <row r="199" spans="1:10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</row>
    <row r="200" spans="1:10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</row>
  </sheetData>
  <sheetProtection formatCells="0" formatColumns="0" formatRows="0"/>
  <mergeCells count="133">
    <mergeCell ref="A66:C66"/>
    <mergeCell ref="A69:C69"/>
    <mergeCell ref="A67:C67"/>
    <mergeCell ref="A70:C70"/>
    <mergeCell ref="A71:C71"/>
    <mergeCell ref="A68:C68"/>
    <mergeCell ref="A72:C72"/>
    <mergeCell ref="A85:G85"/>
    <mergeCell ref="A77:G77"/>
    <mergeCell ref="H83:J83"/>
    <mergeCell ref="A86:G86"/>
    <mergeCell ref="A104:I104"/>
    <mergeCell ref="J15:J16"/>
    <mergeCell ref="A21:I21"/>
    <mergeCell ref="A63:C63"/>
    <mergeCell ref="A60:C61"/>
    <mergeCell ref="A83:G84"/>
    <mergeCell ref="G60:I60"/>
    <mergeCell ref="A57:J57"/>
    <mergeCell ref="A22:I22"/>
    <mergeCell ref="I40:J40"/>
    <mergeCell ref="A62:C62"/>
    <mergeCell ref="A94:I94"/>
    <mergeCell ref="A65:C65"/>
    <mergeCell ref="A78:G78"/>
    <mergeCell ref="A73:J73"/>
    <mergeCell ref="A74:J74"/>
    <mergeCell ref="A33:B33"/>
    <mergeCell ref="E43:F43"/>
    <mergeCell ref="E42:I42"/>
    <mergeCell ref="E45:F46"/>
    <mergeCell ref="G45:G46"/>
    <mergeCell ref="D60:F60"/>
    <mergeCell ref="B167:D167"/>
    <mergeCell ref="G162:I162"/>
    <mergeCell ref="G161:I161"/>
    <mergeCell ref="G167:I167"/>
    <mergeCell ref="B161:D161"/>
    <mergeCell ref="A105:I105"/>
    <mergeCell ref="A143:I143"/>
    <mergeCell ref="B156:D156"/>
    <mergeCell ref="G156:I156"/>
    <mergeCell ref="G151:I151"/>
    <mergeCell ref="A135:C136"/>
    <mergeCell ref="B152:D152"/>
    <mergeCell ref="A147:C147"/>
    <mergeCell ref="G152:I152"/>
    <mergeCell ref="A145:I145"/>
    <mergeCell ref="A142:I142"/>
    <mergeCell ref="B162:D162"/>
    <mergeCell ref="A1:J1"/>
    <mergeCell ref="A18:I18"/>
    <mergeCell ref="A19:I19"/>
    <mergeCell ref="H10:J10"/>
    <mergeCell ref="H11:J12"/>
    <mergeCell ref="H9:J9"/>
    <mergeCell ref="A11:B12"/>
    <mergeCell ref="D11:G11"/>
    <mergeCell ref="A2:J2"/>
    <mergeCell ref="A3:J3"/>
    <mergeCell ref="A5:J5"/>
    <mergeCell ref="G6:J6"/>
    <mergeCell ref="A6:F6"/>
    <mergeCell ref="H7:J7"/>
    <mergeCell ref="B7:F8"/>
    <mergeCell ref="H8:J8"/>
    <mergeCell ref="C11:C12"/>
    <mergeCell ref="D12:G12"/>
    <mergeCell ref="G7:G10"/>
    <mergeCell ref="A7:A8"/>
    <mergeCell ref="A17:I17"/>
    <mergeCell ref="A9:A10"/>
    <mergeCell ref="B9:F10"/>
    <mergeCell ref="A14:J14"/>
    <mergeCell ref="A64:C64"/>
    <mergeCell ref="E47:F48"/>
    <mergeCell ref="G47:G48"/>
    <mergeCell ref="H45:H46"/>
    <mergeCell ref="I45:I46"/>
    <mergeCell ref="I47:I48"/>
    <mergeCell ref="E49:F49"/>
    <mergeCell ref="E50:F50"/>
    <mergeCell ref="A58:J58"/>
    <mergeCell ref="H47:H48"/>
    <mergeCell ref="E51:F51"/>
    <mergeCell ref="N136:O136"/>
    <mergeCell ref="A92:I92"/>
    <mergeCell ref="A93:I93"/>
    <mergeCell ref="A100:I100"/>
    <mergeCell ref="A121:I121"/>
    <mergeCell ref="A75:E75"/>
    <mergeCell ref="A88:G88"/>
    <mergeCell ref="A89:G89"/>
    <mergeCell ref="A103:I103"/>
    <mergeCell ref="A79:G79"/>
    <mergeCell ref="A76:G76"/>
    <mergeCell ref="A87:G87"/>
    <mergeCell ref="A98:I98"/>
    <mergeCell ref="A110:I110"/>
    <mergeCell ref="A130:I130"/>
    <mergeCell ref="A116:I116"/>
    <mergeCell ref="A117:I117"/>
    <mergeCell ref="A118:I118"/>
    <mergeCell ref="J135:J136"/>
    <mergeCell ref="I134:J134"/>
    <mergeCell ref="A123:I123"/>
    <mergeCell ref="A114:I114"/>
    <mergeCell ref="A127:I127"/>
    <mergeCell ref="D135:D136"/>
    <mergeCell ref="K61:M61"/>
    <mergeCell ref="E44:F44"/>
    <mergeCell ref="A15:I16"/>
    <mergeCell ref="H140:H141"/>
    <mergeCell ref="E135:G136"/>
    <mergeCell ref="H135:H136"/>
    <mergeCell ref="A80:G80"/>
    <mergeCell ref="A119:I119"/>
    <mergeCell ref="A113:J113"/>
    <mergeCell ref="A111:I111"/>
    <mergeCell ref="A20:I20"/>
    <mergeCell ref="A42:D42"/>
    <mergeCell ref="A106:I106"/>
    <mergeCell ref="A109:I109"/>
    <mergeCell ref="A97:I97"/>
    <mergeCell ref="A140:C141"/>
    <mergeCell ref="E140:G141"/>
    <mergeCell ref="A129:I129"/>
    <mergeCell ref="A99:I99"/>
    <mergeCell ref="D140:D141"/>
    <mergeCell ref="A125:I125"/>
    <mergeCell ref="J140:J141"/>
    <mergeCell ref="A138:I138"/>
    <mergeCell ref="A115:I115"/>
  </mergeCells>
  <phoneticPr fontId="2" type="noConversion"/>
  <printOptions horizontalCentered="1" verticalCentered="1"/>
  <pageMargins left="0" right="0" top="0.78740157480314965" bottom="0.59055118110236227" header="0" footer="0"/>
  <pageSetup paperSize="9" scale="49" fitToWidth="2" fitToHeight="2" orientation="portrait" r:id="rId1"/>
  <headerFooter alignWithMargins="0">
    <oddHeader xml:space="preserve">&amp;R
</oddHeader>
  </headerFooter>
  <rowBreaks count="2" manualBreakCount="2">
    <brk id="58" max="9" man="1"/>
    <brk id="74" max="9" man="1"/>
  </rowBreaks>
  <ignoredErrors>
    <ignoredError sqref="H135 H140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197"/>
  <sheetViews>
    <sheetView zoomScale="78" zoomScaleNormal="78" zoomScaleSheetLayoutView="75" workbookViewId="0">
      <selection activeCell="J125" sqref="J125"/>
    </sheetView>
  </sheetViews>
  <sheetFormatPr defaultRowHeight="13.2" x14ac:dyDescent="0.25"/>
  <cols>
    <col min="1" max="1" width="23.44140625" customWidth="1"/>
    <col min="2" max="2" width="13.33203125" customWidth="1"/>
    <col min="3" max="3" width="15.6640625" customWidth="1"/>
    <col min="4" max="4" width="12.6640625" customWidth="1"/>
    <col min="5" max="6" width="17.109375" customWidth="1"/>
    <col min="7" max="7" width="14.109375" customWidth="1"/>
    <col min="8" max="8" width="16.33203125" customWidth="1"/>
    <col min="9" max="9" width="12.88671875" customWidth="1"/>
    <col min="10" max="10" width="16.88671875" customWidth="1"/>
    <col min="11" max="11" width="8.6640625" style="5" customWidth="1"/>
    <col min="12" max="12" width="5" style="5" customWidth="1"/>
  </cols>
  <sheetData>
    <row r="1" spans="1:12" ht="23.25" customHeight="1" x14ac:dyDescent="0.25">
      <c r="A1" s="555" t="s">
        <v>84</v>
      </c>
      <c r="B1" s="556"/>
      <c r="C1" s="556"/>
      <c r="D1" s="556"/>
      <c r="E1" s="556"/>
      <c r="F1" s="556"/>
      <c r="G1" s="556"/>
      <c r="H1" s="556"/>
      <c r="I1" s="556"/>
      <c r="J1" s="557"/>
      <c r="K1" s="191"/>
      <c r="L1" s="191"/>
    </row>
    <row r="2" spans="1:12" ht="22.5" customHeight="1" x14ac:dyDescent="0.25">
      <c r="A2" s="465" t="s">
        <v>176</v>
      </c>
      <c r="B2" s="464"/>
      <c r="C2" s="464"/>
      <c r="D2" s="464"/>
      <c r="E2" s="464"/>
      <c r="F2" s="464"/>
      <c r="G2" s="464"/>
      <c r="H2" s="464"/>
      <c r="I2" s="464"/>
      <c r="J2" s="570"/>
    </row>
    <row r="3" spans="1:12" ht="21.75" customHeight="1" x14ac:dyDescent="0.25">
      <c r="A3" s="465" t="s">
        <v>255</v>
      </c>
      <c r="B3" s="464"/>
      <c r="C3" s="464"/>
      <c r="D3" s="464"/>
      <c r="E3" s="464"/>
      <c r="F3" s="464"/>
      <c r="G3" s="464"/>
      <c r="H3" s="464"/>
      <c r="I3" s="464"/>
      <c r="J3" s="570"/>
    </row>
    <row r="4" spans="1:12" ht="21.75" customHeight="1" x14ac:dyDescent="0.25">
      <c r="A4" s="190"/>
      <c r="B4" s="189"/>
      <c r="C4" s="189"/>
      <c r="D4" s="189"/>
      <c r="E4" s="189"/>
      <c r="F4" s="189"/>
      <c r="G4" s="189"/>
      <c r="H4" s="189"/>
      <c r="I4" s="189"/>
      <c r="J4" s="203"/>
    </row>
    <row r="5" spans="1:12" ht="21.75" customHeight="1" x14ac:dyDescent="0.25">
      <c r="A5" s="571" t="s">
        <v>58</v>
      </c>
      <c r="B5" s="572"/>
      <c r="C5" s="572"/>
      <c r="D5" s="572"/>
      <c r="E5" s="572"/>
      <c r="F5" s="572"/>
      <c r="G5" s="572"/>
      <c r="H5" s="572"/>
      <c r="I5" s="572"/>
      <c r="J5" s="573"/>
    </row>
    <row r="6" spans="1:12" ht="23.25" customHeight="1" x14ac:dyDescent="0.25">
      <c r="A6" s="576" t="s">
        <v>241</v>
      </c>
      <c r="B6" s="577"/>
      <c r="C6" s="577"/>
      <c r="D6" s="577"/>
      <c r="E6" s="577"/>
      <c r="F6" s="577"/>
      <c r="G6" s="574" t="s">
        <v>284</v>
      </c>
      <c r="H6" s="574"/>
      <c r="I6" s="574"/>
      <c r="J6" s="575"/>
    </row>
    <row r="7" spans="1:12" ht="28.5" customHeight="1" x14ac:dyDescent="0.25">
      <c r="A7" s="585" t="s">
        <v>15</v>
      </c>
      <c r="B7" s="469" t="s">
        <v>285</v>
      </c>
      <c r="C7" s="470"/>
      <c r="D7" s="470"/>
      <c r="E7" s="470"/>
      <c r="F7" s="470"/>
      <c r="G7" s="582" t="s">
        <v>28</v>
      </c>
      <c r="H7" s="451" t="str">
        <f>'kierunek I rok '!H7:J7</f>
        <v>Pedagogiki i Psychologii</v>
      </c>
      <c r="I7" s="451"/>
      <c r="J7" s="578"/>
      <c r="K7"/>
      <c r="L7"/>
    </row>
    <row r="8" spans="1:12" ht="13.5" customHeight="1" x14ac:dyDescent="0.25">
      <c r="A8" s="585"/>
      <c r="B8" s="470"/>
      <c r="C8" s="470"/>
      <c r="D8" s="470"/>
      <c r="E8" s="470"/>
      <c r="F8" s="470"/>
      <c r="G8" s="583"/>
      <c r="H8" s="475" t="s">
        <v>26</v>
      </c>
      <c r="I8" s="475"/>
      <c r="J8" s="579"/>
      <c r="K8"/>
      <c r="L8"/>
    </row>
    <row r="9" spans="1:12" ht="18.75" customHeight="1" x14ac:dyDescent="0.25">
      <c r="A9" s="589" t="s">
        <v>16</v>
      </c>
      <c r="B9" s="478" t="s">
        <v>252</v>
      </c>
      <c r="C9" s="470"/>
      <c r="D9" s="470"/>
      <c r="E9" s="470"/>
      <c r="F9" s="470"/>
      <c r="G9" s="583"/>
      <c r="H9" s="564" t="s">
        <v>286</v>
      </c>
      <c r="I9" s="564"/>
      <c r="J9" s="565"/>
      <c r="K9"/>
      <c r="L9"/>
    </row>
    <row r="10" spans="1:12" x14ac:dyDescent="0.25">
      <c r="A10" s="589"/>
      <c r="B10" s="479"/>
      <c r="C10" s="479"/>
      <c r="D10" s="479"/>
      <c r="E10" s="479"/>
      <c r="F10" s="479"/>
      <c r="G10" s="584"/>
      <c r="H10" s="481" t="s">
        <v>162</v>
      </c>
      <c r="I10" s="481"/>
      <c r="J10" s="561"/>
      <c r="K10" s="40"/>
      <c r="L10" s="40"/>
    </row>
    <row r="11" spans="1:12" ht="15.75" customHeight="1" x14ac:dyDescent="0.25">
      <c r="A11" s="566" t="s">
        <v>57</v>
      </c>
      <c r="B11" s="567"/>
      <c r="C11" s="580">
        <v>2</v>
      </c>
      <c r="D11" s="452" t="s">
        <v>17</v>
      </c>
      <c r="E11" s="453"/>
      <c r="F11" s="453"/>
      <c r="G11" s="453"/>
      <c r="H11" s="574">
        <v>4</v>
      </c>
      <c r="I11" s="574"/>
      <c r="J11" s="575"/>
    </row>
    <row r="12" spans="1:12" ht="24" customHeight="1" x14ac:dyDescent="0.25">
      <c r="A12" s="568"/>
      <c r="B12" s="569"/>
      <c r="C12" s="581"/>
      <c r="D12" s="440" t="s">
        <v>53</v>
      </c>
      <c r="E12" s="440"/>
      <c r="F12" s="440"/>
      <c r="G12" s="441"/>
      <c r="H12" s="574"/>
      <c r="I12" s="574"/>
      <c r="J12" s="575"/>
    </row>
    <row r="13" spans="1:12" s="187" customFormat="1" ht="24" customHeight="1" x14ac:dyDescent="0.25">
      <c r="A13" s="194"/>
      <c r="B13" s="195"/>
      <c r="C13" s="197"/>
      <c r="D13" s="196"/>
      <c r="E13" s="196"/>
      <c r="F13" s="196"/>
      <c r="G13" s="196"/>
      <c r="H13" s="198"/>
      <c r="I13" s="198"/>
      <c r="J13" s="204"/>
      <c r="K13" s="6"/>
      <c r="L13" s="6"/>
    </row>
    <row r="14" spans="1:12" ht="27" customHeight="1" x14ac:dyDescent="0.25">
      <c r="A14" s="590" t="s">
        <v>230</v>
      </c>
      <c r="B14" s="591"/>
      <c r="C14" s="591"/>
      <c r="D14" s="591"/>
      <c r="E14" s="591"/>
      <c r="F14" s="591"/>
      <c r="G14" s="591"/>
      <c r="H14" s="591"/>
      <c r="I14" s="591"/>
      <c r="J14" s="592"/>
    </row>
    <row r="15" spans="1:12" ht="15.75" customHeight="1" x14ac:dyDescent="0.25">
      <c r="A15" s="483" t="s">
        <v>242</v>
      </c>
      <c r="B15" s="484"/>
      <c r="C15" s="484"/>
      <c r="D15" s="484"/>
      <c r="E15" s="484"/>
      <c r="F15" s="484"/>
      <c r="G15" s="484"/>
      <c r="H15" s="484"/>
      <c r="I15" s="485"/>
      <c r="J15" s="607">
        <v>25</v>
      </c>
    </row>
    <row r="16" spans="1:12" ht="22.5" customHeight="1" x14ac:dyDescent="0.25">
      <c r="A16" s="486"/>
      <c r="B16" s="487"/>
      <c r="C16" s="487"/>
      <c r="D16" s="487"/>
      <c r="E16" s="487"/>
      <c r="F16" s="487"/>
      <c r="G16" s="487"/>
      <c r="H16" s="487"/>
      <c r="I16" s="488"/>
      <c r="J16" s="608"/>
    </row>
    <row r="17" spans="1:12" ht="24" customHeight="1" x14ac:dyDescent="0.25">
      <c r="A17" s="586" t="s">
        <v>287</v>
      </c>
      <c r="B17" s="587"/>
      <c r="C17" s="587"/>
      <c r="D17" s="587"/>
      <c r="E17" s="587"/>
      <c r="F17" s="587"/>
      <c r="G17" s="587"/>
      <c r="H17" s="587"/>
      <c r="I17" s="588"/>
      <c r="J17" s="272">
        <v>565</v>
      </c>
    </row>
    <row r="18" spans="1:12" s="60" customFormat="1" ht="24" customHeight="1" x14ac:dyDescent="0.25">
      <c r="A18" s="558" t="s">
        <v>262</v>
      </c>
      <c r="B18" s="559"/>
      <c r="C18" s="559"/>
      <c r="D18" s="559"/>
      <c r="E18" s="559"/>
      <c r="F18" s="559"/>
      <c r="G18" s="559"/>
      <c r="H18" s="559"/>
      <c r="I18" s="560"/>
      <c r="J18" s="205">
        <f>SUM(J19:J22)</f>
        <v>660</v>
      </c>
      <c r="K18" s="192"/>
      <c r="L18" s="192"/>
    </row>
    <row r="19" spans="1:12" ht="24" customHeight="1" x14ac:dyDescent="0.25">
      <c r="A19" s="498" t="s">
        <v>148</v>
      </c>
      <c r="B19" s="499"/>
      <c r="C19" s="499"/>
      <c r="D19" s="499"/>
      <c r="E19" s="499"/>
      <c r="F19" s="499"/>
      <c r="G19" s="499"/>
      <c r="H19" s="499"/>
      <c r="I19" s="500"/>
      <c r="J19" s="205">
        <f>B56+G51</f>
        <v>660</v>
      </c>
    </row>
    <row r="20" spans="1:12" ht="24" customHeight="1" x14ac:dyDescent="0.25">
      <c r="A20" s="498" t="s">
        <v>60</v>
      </c>
      <c r="B20" s="499"/>
      <c r="C20" s="499"/>
      <c r="D20" s="499"/>
      <c r="E20" s="499"/>
      <c r="F20" s="499"/>
      <c r="G20" s="499"/>
      <c r="H20" s="499"/>
      <c r="I20" s="500"/>
      <c r="J20" s="205">
        <f>$D$72+$G$72</f>
        <v>0</v>
      </c>
    </row>
    <row r="21" spans="1:12" ht="24" customHeight="1" x14ac:dyDescent="0.25">
      <c r="A21" s="498" t="s">
        <v>61</v>
      </c>
      <c r="B21" s="499"/>
      <c r="C21" s="499"/>
      <c r="D21" s="499"/>
      <c r="E21" s="499"/>
      <c r="F21" s="499"/>
      <c r="G21" s="499"/>
      <c r="H21" s="499"/>
      <c r="I21" s="500"/>
      <c r="J21" s="205">
        <f>$H$77</f>
        <v>0</v>
      </c>
    </row>
    <row r="22" spans="1:12" ht="24" customHeight="1" x14ac:dyDescent="0.25">
      <c r="A22" s="498" t="s">
        <v>63</v>
      </c>
      <c r="B22" s="499"/>
      <c r="C22" s="499"/>
      <c r="D22" s="499"/>
      <c r="E22" s="499"/>
      <c r="F22" s="499"/>
      <c r="G22" s="499"/>
      <c r="H22" s="499"/>
      <c r="I22" s="500"/>
      <c r="J22" s="205">
        <f>$H$89</f>
        <v>0</v>
      </c>
    </row>
    <row r="23" spans="1:12" ht="12.75" customHeight="1" x14ac:dyDescent="0.25">
      <c r="A23" s="206"/>
      <c r="B23" s="5"/>
      <c r="C23" s="5"/>
      <c r="D23" s="5"/>
      <c r="E23" s="5"/>
      <c r="F23" s="5"/>
      <c r="G23" s="5"/>
      <c r="H23" s="5"/>
      <c r="I23" s="5"/>
      <c r="J23" s="207"/>
    </row>
    <row r="24" spans="1:12" ht="15.6" x14ac:dyDescent="0.3">
      <c r="A24" s="293" t="s">
        <v>217</v>
      </c>
      <c r="B24" s="294"/>
      <c r="C24" s="294"/>
      <c r="D24" s="294"/>
      <c r="E24" s="294"/>
      <c r="F24" s="294"/>
      <c r="G24" s="294"/>
      <c r="H24" s="294"/>
      <c r="I24" s="294"/>
      <c r="J24" s="304"/>
    </row>
    <row r="25" spans="1:12" ht="15.6" x14ac:dyDescent="0.3">
      <c r="A25" s="295" t="s">
        <v>218</v>
      </c>
      <c r="B25" s="294"/>
      <c r="C25" s="294"/>
      <c r="D25" s="294"/>
      <c r="E25" s="294"/>
      <c r="F25" s="294"/>
      <c r="G25" s="294"/>
      <c r="H25" s="294"/>
      <c r="I25" s="294"/>
      <c r="J25" s="304"/>
    </row>
    <row r="26" spans="1:12" ht="15.6" x14ac:dyDescent="0.3">
      <c r="A26" s="296"/>
      <c r="B26" s="297"/>
      <c r="C26" s="298"/>
      <c r="D26" s="299" t="s">
        <v>219</v>
      </c>
      <c r="E26" s="299"/>
      <c r="F26" s="294"/>
      <c r="G26" s="300" t="s">
        <v>220</v>
      </c>
      <c r="H26" s="301"/>
      <c r="I26" s="294"/>
      <c r="J26" s="304"/>
    </row>
    <row r="27" spans="1:12" ht="15.6" x14ac:dyDescent="0.3">
      <c r="A27" s="296"/>
      <c r="B27" s="297"/>
      <c r="C27" s="298"/>
      <c r="D27" s="299" t="s">
        <v>228</v>
      </c>
      <c r="E27" s="299"/>
      <c r="F27" s="294"/>
      <c r="G27" s="300" t="s">
        <v>220</v>
      </c>
      <c r="H27" s="301"/>
      <c r="I27" s="294"/>
      <c r="J27" s="304"/>
    </row>
    <row r="28" spans="1:12" ht="15.6" x14ac:dyDescent="0.3">
      <c r="A28" s="296"/>
      <c r="B28" s="297"/>
      <c r="C28" s="298"/>
      <c r="D28" s="299" t="s">
        <v>253</v>
      </c>
      <c r="E28" s="299"/>
      <c r="F28" s="294"/>
      <c r="G28" s="300" t="s">
        <v>220</v>
      </c>
      <c r="H28" s="301"/>
      <c r="I28" s="294"/>
      <c r="J28" s="304"/>
    </row>
    <row r="29" spans="1:12" ht="15.6" x14ac:dyDescent="0.3">
      <c r="A29" s="296"/>
      <c r="B29" s="297"/>
      <c r="C29" s="298"/>
      <c r="D29" s="299" t="s">
        <v>227</v>
      </c>
      <c r="E29" s="299"/>
      <c r="F29" s="294"/>
      <c r="G29" s="300" t="s">
        <v>220</v>
      </c>
      <c r="H29" s="301"/>
      <c r="I29" s="294"/>
      <c r="J29" s="304"/>
    </row>
    <row r="30" spans="1:12" ht="15.6" x14ac:dyDescent="0.3">
      <c r="A30" s="296"/>
      <c r="B30" s="297"/>
      <c r="C30" s="298"/>
      <c r="D30" s="299" t="s">
        <v>221</v>
      </c>
      <c r="E30" s="299"/>
      <c r="F30" s="294"/>
      <c r="G30" s="300" t="s">
        <v>220</v>
      </c>
      <c r="H30" s="301"/>
      <c r="I30" s="294"/>
      <c r="J30" s="304"/>
    </row>
    <row r="31" spans="1:12" ht="15.6" x14ac:dyDescent="0.3">
      <c r="A31" s="296"/>
      <c r="B31" s="297"/>
      <c r="C31" s="298"/>
      <c r="D31" s="299" t="s">
        <v>222</v>
      </c>
      <c r="E31" s="299"/>
      <c r="F31" s="294"/>
      <c r="G31" s="300" t="s">
        <v>220</v>
      </c>
      <c r="H31" s="301"/>
      <c r="I31" s="294"/>
      <c r="J31" s="304"/>
    </row>
    <row r="32" spans="1:12" ht="15.6" x14ac:dyDescent="0.3">
      <c r="A32" s="296"/>
      <c r="B32" s="297"/>
      <c r="C32" s="298"/>
      <c r="D32" s="299" t="s">
        <v>223</v>
      </c>
      <c r="E32" s="299"/>
      <c r="F32" s="294"/>
      <c r="G32" s="300" t="s">
        <v>220</v>
      </c>
      <c r="H32" s="301"/>
      <c r="I32" s="294"/>
      <c r="J32" s="304"/>
    </row>
    <row r="33" spans="1:10" ht="15.6" x14ac:dyDescent="0.3">
      <c r="A33" s="619" t="s">
        <v>224</v>
      </c>
      <c r="B33" s="620"/>
      <c r="C33" s="302">
        <f>(C26*H26)+(C27*H27)+(C28*H28)+(C29*H29)+(C30*H30)+(C31*H31)+(C32*H32)</f>
        <v>0</v>
      </c>
      <c r="D33" s="299"/>
      <c r="E33" s="299"/>
      <c r="F33" s="294"/>
      <c r="G33" s="294"/>
      <c r="H33" s="294"/>
      <c r="I33" s="294"/>
      <c r="J33" s="304"/>
    </row>
    <row r="34" spans="1:10" ht="15.6" x14ac:dyDescent="0.3">
      <c r="A34" s="303"/>
      <c r="B34" s="294"/>
      <c r="C34" s="294"/>
      <c r="D34" s="294"/>
      <c r="E34" s="294"/>
      <c r="F34" s="294"/>
      <c r="G34" s="294"/>
      <c r="H34" s="294"/>
      <c r="I34" s="294"/>
      <c r="J34" s="304"/>
    </row>
    <row r="35" spans="1:10" ht="15.6" x14ac:dyDescent="0.3">
      <c r="A35" s="293" t="s">
        <v>225</v>
      </c>
      <c r="B35" s="294"/>
      <c r="C35" s="294"/>
      <c r="D35" s="294"/>
      <c r="E35" s="294"/>
      <c r="F35" s="294"/>
      <c r="G35" s="294"/>
      <c r="H35" s="294"/>
      <c r="I35" s="294"/>
      <c r="J35" s="305">
        <f>C33*0.8</f>
        <v>0</v>
      </c>
    </row>
    <row r="36" spans="1:10" ht="12.75" customHeight="1" x14ac:dyDescent="0.25">
      <c r="A36" s="206"/>
      <c r="B36" s="5"/>
      <c r="C36" s="5"/>
      <c r="D36" s="5"/>
      <c r="E36" s="5"/>
      <c r="F36" s="5"/>
      <c r="G36" s="5"/>
      <c r="H36" s="5"/>
      <c r="I36" s="5"/>
      <c r="J36" s="207"/>
    </row>
    <row r="37" spans="1:10" ht="17.399999999999999" x14ac:dyDescent="0.3">
      <c r="A37" s="208" t="s">
        <v>163</v>
      </c>
      <c r="B37" s="5"/>
      <c r="C37" s="5"/>
      <c r="D37" s="5"/>
      <c r="E37" s="5"/>
      <c r="F37" s="5"/>
      <c r="G37" s="5"/>
      <c r="H37" s="5"/>
      <c r="I37" s="14"/>
      <c r="J37" s="207"/>
    </row>
    <row r="38" spans="1:10" ht="7.5" customHeight="1" x14ac:dyDescent="0.3">
      <c r="A38" s="208"/>
      <c r="B38" s="5"/>
      <c r="C38" s="5"/>
      <c r="D38" s="5"/>
      <c r="E38" s="5"/>
      <c r="F38" s="5"/>
      <c r="G38" s="5"/>
      <c r="H38" s="5"/>
      <c r="I38" s="14"/>
      <c r="J38" s="207"/>
    </row>
    <row r="39" spans="1:10" ht="13.8" x14ac:dyDescent="0.25">
      <c r="A39" s="209" t="s">
        <v>151</v>
      </c>
      <c r="B39" s="5"/>
      <c r="C39" s="5"/>
      <c r="D39" s="5"/>
      <c r="E39" s="5"/>
      <c r="F39" s="5"/>
      <c r="G39" s="5"/>
      <c r="H39" s="5"/>
      <c r="I39" s="5"/>
      <c r="J39" s="207"/>
    </row>
    <row r="40" spans="1:10" ht="15.6" x14ac:dyDescent="0.3">
      <c r="A40" s="210" t="s">
        <v>152</v>
      </c>
      <c r="B40" s="5"/>
      <c r="C40" s="5"/>
      <c r="D40" s="5"/>
      <c r="E40" s="5"/>
      <c r="F40" s="5"/>
      <c r="G40" s="5"/>
      <c r="H40" s="18"/>
      <c r="I40" s="413"/>
      <c r="J40" s="612"/>
    </row>
    <row r="41" spans="1:10" ht="24" customHeight="1" x14ac:dyDescent="0.25">
      <c r="A41" s="211" t="s">
        <v>206</v>
      </c>
      <c r="B41" s="5"/>
      <c r="C41" s="5"/>
      <c r="D41" s="5"/>
      <c r="E41" s="6"/>
      <c r="F41" s="5"/>
      <c r="G41" s="5"/>
      <c r="H41" s="5"/>
      <c r="I41" s="6"/>
      <c r="J41" s="218">
        <f>D56+I51</f>
        <v>231190.2</v>
      </c>
    </row>
    <row r="42" spans="1:10" ht="13.8" x14ac:dyDescent="0.25">
      <c r="A42" s="501" t="s">
        <v>203</v>
      </c>
      <c r="B42" s="502"/>
      <c r="C42" s="502"/>
      <c r="D42" s="503"/>
      <c r="E42" s="501" t="s">
        <v>199</v>
      </c>
      <c r="F42" s="502"/>
      <c r="G42" s="502"/>
      <c r="H42" s="502"/>
      <c r="I42" s="503"/>
      <c r="J42" s="207"/>
    </row>
    <row r="43" spans="1:10" ht="15" customHeight="1" x14ac:dyDescent="0.25">
      <c r="A43" s="284" t="s">
        <v>19</v>
      </c>
      <c r="B43" s="26" t="s">
        <v>2</v>
      </c>
      <c r="C43" s="26" t="s">
        <v>3</v>
      </c>
      <c r="D43" s="279" t="s">
        <v>4</v>
      </c>
      <c r="E43" s="621" t="s">
        <v>19</v>
      </c>
      <c r="F43" s="622"/>
      <c r="G43" s="285" t="s">
        <v>2</v>
      </c>
      <c r="H43" s="285" t="s">
        <v>3</v>
      </c>
      <c r="I43" s="286" t="s">
        <v>4</v>
      </c>
      <c r="J43" s="207"/>
    </row>
    <row r="44" spans="1:10" ht="75" customHeight="1" x14ac:dyDescent="0.25">
      <c r="A44" s="324" t="s">
        <v>263</v>
      </c>
      <c r="B44" s="281"/>
      <c r="C44" s="282">
        <v>601.9</v>
      </c>
      <c r="D44" s="199">
        <f>B44*C44</f>
        <v>0</v>
      </c>
      <c r="E44" s="482" t="s">
        <v>273</v>
      </c>
      <c r="F44" s="482"/>
      <c r="G44" s="281"/>
      <c r="H44" s="291">
        <v>116</v>
      </c>
      <c r="I44" s="199">
        <f>G44*H44</f>
        <v>0</v>
      </c>
      <c r="J44" s="207"/>
    </row>
    <row r="45" spans="1:10" ht="48" customHeight="1" x14ac:dyDescent="0.25">
      <c r="A45" s="324" t="s">
        <v>264</v>
      </c>
      <c r="B45" s="281">
        <v>360</v>
      </c>
      <c r="C45" s="282">
        <v>418.67</v>
      </c>
      <c r="D45" s="199">
        <f t="shared" ref="D45:D55" si="0">B45*C45</f>
        <v>150721.20000000001</v>
      </c>
      <c r="E45" s="482" t="s">
        <v>274</v>
      </c>
      <c r="F45" s="482"/>
      <c r="G45" s="542"/>
      <c r="H45" s="544">
        <v>96</v>
      </c>
      <c r="I45" s="546">
        <f>G45*H45</f>
        <v>0</v>
      </c>
      <c r="J45" s="207"/>
    </row>
    <row r="46" spans="1:10" ht="48" customHeight="1" x14ac:dyDescent="0.25">
      <c r="A46" s="324" t="s">
        <v>267</v>
      </c>
      <c r="B46" s="281"/>
      <c r="C46" s="282">
        <v>220</v>
      </c>
      <c r="D46" s="199">
        <f t="shared" si="0"/>
        <v>0</v>
      </c>
      <c r="E46" s="482"/>
      <c r="F46" s="482"/>
      <c r="G46" s="543"/>
      <c r="H46" s="545"/>
      <c r="I46" s="547"/>
      <c r="J46" s="207"/>
    </row>
    <row r="47" spans="1:10" ht="33" customHeight="1" x14ac:dyDescent="0.25">
      <c r="A47" s="324" t="s">
        <v>192</v>
      </c>
      <c r="B47" s="281"/>
      <c r="C47" s="282">
        <v>340.41</v>
      </c>
      <c r="D47" s="199">
        <f t="shared" si="0"/>
        <v>0</v>
      </c>
      <c r="E47" s="541" t="s">
        <v>275</v>
      </c>
      <c r="F47" s="541"/>
      <c r="G47" s="542"/>
      <c r="H47" s="544">
        <v>90</v>
      </c>
      <c r="I47" s="546">
        <f>G47*H47</f>
        <v>0</v>
      </c>
      <c r="J47" s="207"/>
    </row>
    <row r="48" spans="1:10" ht="41.4" customHeight="1" x14ac:dyDescent="0.25">
      <c r="A48" s="324" t="s">
        <v>265</v>
      </c>
      <c r="B48" s="281">
        <v>300</v>
      </c>
      <c r="C48" s="282">
        <v>268.23</v>
      </c>
      <c r="D48" s="199">
        <f t="shared" si="0"/>
        <v>80469</v>
      </c>
      <c r="E48" s="541"/>
      <c r="F48" s="541"/>
      <c r="G48" s="543"/>
      <c r="H48" s="545"/>
      <c r="I48" s="547"/>
      <c r="J48" s="207"/>
    </row>
    <row r="49" spans="1:13" ht="33" customHeight="1" x14ac:dyDescent="0.25">
      <c r="A49" s="324" t="s">
        <v>266</v>
      </c>
      <c r="B49" s="281"/>
      <c r="C49" s="282">
        <v>187.94</v>
      </c>
      <c r="D49" s="199">
        <f t="shared" si="0"/>
        <v>0</v>
      </c>
      <c r="E49" s="541" t="s">
        <v>193</v>
      </c>
      <c r="F49" s="541"/>
      <c r="G49" s="281"/>
      <c r="H49" s="291">
        <v>85</v>
      </c>
      <c r="I49" s="199">
        <f>G49*H49</f>
        <v>0</v>
      </c>
      <c r="J49" s="207"/>
    </row>
    <row r="50" spans="1:13" ht="33" customHeight="1" x14ac:dyDescent="0.25">
      <c r="A50" s="324" t="s">
        <v>283</v>
      </c>
      <c r="B50" s="281"/>
      <c r="C50" s="282">
        <v>187.2</v>
      </c>
      <c r="D50" s="199">
        <f t="shared" si="0"/>
        <v>0</v>
      </c>
      <c r="E50" s="548" t="s">
        <v>194</v>
      </c>
      <c r="F50" s="549"/>
      <c r="G50" s="320"/>
      <c r="H50" s="321">
        <v>58</v>
      </c>
      <c r="I50" s="199">
        <f>SUM(I44:I49)</f>
        <v>0</v>
      </c>
      <c r="J50" s="207"/>
    </row>
    <row r="51" spans="1:13" ht="33" customHeight="1" x14ac:dyDescent="0.25">
      <c r="A51" s="324" t="s">
        <v>270</v>
      </c>
      <c r="B51" s="281"/>
      <c r="C51" s="282">
        <v>115.74</v>
      </c>
      <c r="D51" s="199">
        <f t="shared" si="0"/>
        <v>0</v>
      </c>
      <c r="E51" s="553" t="s">
        <v>8</v>
      </c>
      <c r="F51" s="554"/>
      <c r="G51" s="157">
        <f>SUM(G45:G50)</f>
        <v>0</v>
      </c>
      <c r="H51" s="290" t="s">
        <v>9</v>
      </c>
      <c r="I51" s="199">
        <f>SUM(I45:I50)</f>
        <v>0</v>
      </c>
      <c r="J51" s="207"/>
    </row>
    <row r="52" spans="1:13" ht="33" customHeight="1" x14ac:dyDescent="0.25">
      <c r="A52" s="324" t="s">
        <v>271</v>
      </c>
      <c r="B52" s="281"/>
      <c r="C52" s="282">
        <v>174.01</v>
      </c>
      <c r="D52" s="199">
        <f t="shared" si="0"/>
        <v>0</v>
      </c>
      <c r="G52" s="151"/>
      <c r="H52" s="289"/>
      <c r="I52" s="287"/>
      <c r="J52" s="207"/>
    </row>
    <row r="53" spans="1:13" ht="33" customHeight="1" x14ac:dyDescent="0.25">
      <c r="A53" s="324" t="s">
        <v>272</v>
      </c>
      <c r="B53" s="281"/>
      <c r="C53" s="282"/>
      <c r="D53" s="199">
        <f t="shared" si="0"/>
        <v>0</v>
      </c>
      <c r="G53" s="151"/>
      <c r="H53" s="289"/>
      <c r="I53" s="287"/>
      <c r="J53" s="207"/>
    </row>
    <row r="54" spans="1:13" ht="33" customHeight="1" x14ac:dyDescent="0.25">
      <c r="A54" s="323"/>
      <c r="B54" s="281"/>
      <c r="C54" s="282"/>
      <c r="D54" s="199">
        <f t="shared" si="0"/>
        <v>0</v>
      </c>
      <c r="G54" s="151"/>
      <c r="H54" s="289"/>
      <c r="I54" s="287"/>
      <c r="J54" s="207"/>
    </row>
    <row r="55" spans="1:13" ht="33" customHeight="1" x14ac:dyDescent="0.25">
      <c r="A55" s="323"/>
      <c r="B55" s="281"/>
      <c r="C55" s="282"/>
      <c r="D55" s="199">
        <f t="shared" si="0"/>
        <v>0</v>
      </c>
      <c r="G55" s="151"/>
      <c r="H55" s="289"/>
      <c r="I55" s="287"/>
      <c r="J55" s="207"/>
    </row>
    <row r="56" spans="1:13" ht="33" customHeight="1" x14ac:dyDescent="0.25">
      <c r="A56" s="278" t="s">
        <v>8</v>
      </c>
      <c r="B56" s="157">
        <f>SUM(B44:B55)</f>
        <v>660</v>
      </c>
      <c r="C56" s="283" t="s">
        <v>9</v>
      </c>
      <c r="D56" s="199">
        <f>SUM(D44:D55)</f>
        <v>231190.2</v>
      </c>
      <c r="G56" s="288"/>
      <c r="H56" s="288"/>
      <c r="I56" s="287"/>
      <c r="J56" s="207"/>
    </row>
    <row r="57" spans="1:13" s="77" customFormat="1" ht="21" customHeight="1" x14ac:dyDescent="0.25">
      <c r="A57" s="550" t="s">
        <v>208</v>
      </c>
      <c r="B57" s="551"/>
      <c r="C57" s="551"/>
      <c r="D57" s="551"/>
      <c r="E57" s="551"/>
      <c r="F57" s="551"/>
      <c r="G57" s="551"/>
      <c r="H57" s="551"/>
      <c r="I57" s="551"/>
      <c r="J57" s="552"/>
      <c r="K57" s="193"/>
      <c r="L57" s="193"/>
    </row>
    <row r="58" spans="1:13" s="77" customFormat="1" ht="21" customHeight="1" x14ac:dyDescent="0.25">
      <c r="A58" s="550" t="s">
        <v>181</v>
      </c>
      <c r="B58" s="551"/>
      <c r="C58" s="551"/>
      <c r="D58" s="551"/>
      <c r="E58" s="551"/>
      <c r="F58" s="551"/>
      <c r="G58" s="551"/>
      <c r="H58" s="551"/>
      <c r="I58" s="551"/>
      <c r="J58" s="552"/>
      <c r="K58" s="193"/>
      <c r="L58" s="193"/>
    </row>
    <row r="59" spans="1:13" s="77" customFormat="1" ht="24" customHeight="1" x14ac:dyDescent="0.25">
      <c r="A59" s="211" t="s">
        <v>205</v>
      </c>
      <c r="B59" s="185"/>
      <c r="C59" s="185"/>
      <c r="D59" s="74"/>
      <c r="E59" s="55"/>
      <c r="F59" s="74"/>
      <c r="G59" s="74"/>
      <c r="H59" s="55"/>
      <c r="I59" s="74"/>
      <c r="J59" s="216"/>
      <c r="K59" s="76"/>
      <c r="L59" s="76"/>
    </row>
    <row r="60" spans="1:13" ht="30.75" customHeight="1" x14ac:dyDescent="0.25">
      <c r="A60" s="609" t="s">
        <v>19</v>
      </c>
      <c r="B60" s="416"/>
      <c r="C60" s="417"/>
      <c r="D60" s="418" t="s">
        <v>0</v>
      </c>
      <c r="E60" s="419"/>
      <c r="F60" s="420"/>
      <c r="G60" s="418" t="s">
        <v>21</v>
      </c>
      <c r="H60" s="419"/>
      <c r="I60" s="420"/>
      <c r="J60" s="212" t="s">
        <v>1</v>
      </c>
    </row>
    <row r="61" spans="1:13" ht="22.5" customHeight="1" x14ac:dyDescent="0.25">
      <c r="A61" s="609"/>
      <c r="B61" s="416"/>
      <c r="C61" s="417"/>
      <c r="D61" s="2" t="s">
        <v>2</v>
      </c>
      <c r="E61" s="2" t="s">
        <v>150</v>
      </c>
      <c r="F61" s="3" t="s">
        <v>4</v>
      </c>
      <c r="G61" s="2" t="s">
        <v>2</v>
      </c>
      <c r="H61" s="2" t="s">
        <v>180</v>
      </c>
      <c r="I61" s="2" t="s">
        <v>4</v>
      </c>
      <c r="J61" s="213"/>
      <c r="K61" s="334"/>
      <c r="L61" s="334"/>
      <c r="M61" s="334"/>
    </row>
    <row r="62" spans="1:13" s="19" customFormat="1" ht="21" customHeight="1" x14ac:dyDescent="0.25">
      <c r="A62" s="538" t="s">
        <v>276</v>
      </c>
      <c r="B62" s="539"/>
      <c r="C62" s="540"/>
      <c r="D62" s="139"/>
      <c r="E62" s="140"/>
      <c r="F62" s="199">
        <f>D62*E62</f>
        <v>0</v>
      </c>
      <c r="G62" s="139"/>
      <c r="H62" s="140">
        <v>116</v>
      </c>
      <c r="I62" s="199">
        <f>G62*H62</f>
        <v>0</v>
      </c>
      <c r="J62" s="200">
        <f t="shared" ref="J62:J72" si="1">SUM(F62,I62)</f>
        <v>0</v>
      </c>
      <c r="K62" s="40"/>
      <c r="L62" s="40"/>
    </row>
    <row r="63" spans="1:13" s="19" customFormat="1" ht="21" customHeight="1" x14ac:dyDescent="0.25">
      <c r="A63" s="538" t="s">
        <v>277</v>
      </c>
      <c r="B63" s="539"/>
      <c r="C63" s="540"/>
      <c r="D63" s="139"/>
      <c r="E63" s="140"/>
      <c r="F63" s="199">
        <f t="shared" ref="F63:F71" si="2">D63*E63</f>
        <v>0</v>
      </c>
      <c r="G63" s="139"/>
      <c r="H63" s="140">
        <v>96</v>
      </c>
      <c r="I63" s="199">
        <f t="shared" ref="I63:I71" si="3">G63*H63</f>
        <v>0</v>
      </c>
      <c r="J63" s="200">
        <f t="shared" si="1"/>
        <v>0</v>
      </c>
      <c r="K63" s="40"/>
      <c r="L63" s="40"/>
    </row>
    <row r="64" spans="1:13" s="19" customFormat="1" ht="21" customHeight="1" x14ac:dyDescent="0.25">
      <c r="A64" s="538" t="s">
        <v>278</v>
      </c>
      <c r="B64" s="539"/>
      <c r="C64" s="540"/>
      <c r="D64" s="139"/>
      <c r="E64" s="140"/>
      <c r="F64" s="199">
        <f t="shared" si="2"/>
        <v>0</v>
      </c>
      <c r="G64" s="139"/>
      <c r="H64" s="140">
        <v>96</v>
      </c>
      <c r="I64" s="199">
        <f t="shared" si="3"/>
        <v>0</v>
      </c>
      <c r="J64" s="200">
        <f t="shared" si="1"/>
        <v>0</v>
      </c>
      <c r="K64" s="40"/>
      <c r="L64" s="40"/>
    </row>
    <row r="65" spans="1:12" s="19" customFormat="1" ht="21" customHeight="1" x14ac:dyDescent="0.25">
      <c r="A65" s="538" t="s">
        <v>192</v>
      </c>
      <c r="B65" s="539"/>
      <c r="C65" s="540"/>
      <c r="D65" s="139"/>
      <c r="E65" s="140"/>
      <c r="F65" s="199">
        <f t="shared" si="2"/>
        <v>0</v>
      </c>
      <c r="G65" s="139"/>
      <c r="H65" s="140">
        <v>90</v>
      </c>
      <c r="I65" s="199">
        <f t="shared" si="3"/>
        <v>0</v>
      </c>
      <c r="J65" s="200">
        <f t="shared" si="1"/>
        <v>0</v>
      </c>
      <c r="K65" s="40"/>
      <c r="L65" s="40"/>
    </row>
    <row r="66" spans="1:12" s="322" customFormat="1" ht="21" customHeight="1" x14ac:dyDescent="0.25">
      <c r="A66" s="538" t="s">
        <v>265</v>
      </c>
      <c r="B66" s="623"/>
      <c r="C66" s="624"/>
      <c r="D66" s="139"/>
      <c r="E66" s="140"/>
      <c r="F66" s="199">
        <f t="shared" si="2"/>
        <v>0</v>
      </c>
      <c r="G66" s="139"/>
      <c r="H66" s="140">
        <v>85</v>
      </c>
      <c r="I66" s="199">
        <f t="shared" si="3"/>
        <v>0</v>
      </c>
      <c r="J66" s="200">
        <f t="shared" si="1"/>
        <v>0</v>
      </c>
      <c r="K66" s="40"/>
      <c r="L66" s="40"/>
    </row>
    <row r="67" spans="1:12" s="322" customFormat="1" ht="21" customHeight="1" x14ac:dyDescent="0.25">
      <c r="A67" s="548" t="s">
        <v>266</v>
      </c>
      <c r="B67" s="628"/>
      <c r="C67" s="549"/>
      <c r="D67" s="139"/>
      <c r="E67" s="140"/>
      <c r="F67" s="199">
        <f t="shared" si="2"/>
        <v>0</v>
      </c>
      <c r="G67" s="139"/>
      <c r="H67" s="140">
        <v>85</v>
      </c>
      <c r="I67" s="199">
        <f t="shared" si="3"/>
        <v>0</v>
      </c>
      <c r="J67" s="200">
        <f t="shared" si="1"/>
        <v>0</v>
      </c>
      <c r="K67" s="40"/>
      <c r="L67" s="40"/>
    </row>
    <row r="68" spans="1:12" s="322" customFormat="1" ht="21" customHeight="1" x14ac:dyDescent="0.25">
      <c r="A68" s="538" t="s">
        <v>268</v>
      </c>
      <c r="B68" s="539"/>
      <c r="C68" s="540"/>
      <c r="D68" s="139"/>
      <c r="E68" s="140"/>
      <c r="F68" s="199">
        <f t="shared" si="2"/>
        <v>0</v>
      </c>
      <c r="G68" s="139"/>
      <c r="H68" s="140"/>
      <c r="I68" s="199">
        <f t="shared" si="3"/>
        <v>0</v>
      </c>
      <c r="J68" s="200">
        <f t="shared" si="1"/>
        <v>0</v>
      </c>
      <c r="K68" s="40"/>
      <c r="L68" s="40"/>
    </row>
    <row r="69" spans="1:12" s="322" customFormat="1" ht="21" customHeight="1" x14ac:dyDescent="0.25">
      <c r="A69" s="625" t="s">
        <v>269</v>
      </c>
      <c r="B69" s="626"/>
      <c r="C69" s="627"/>
      <c r="D69" s="139"/>
      <c r="E69" s="140"/>
      <c r="F69" s="199">
        <f t="shared" si="2"/>
        <v>0</v>
      </c>
      <c r="G69" s="139"/>
      <c r="H69" s="140"/>
      <c r="I69" s="199">
        <f t="shared" si="3"/>
        <v>0</v>
      </c>
      <c r="J69" s="200">
        <f t="shared" si="1"/>
        <v>0</v>
      </c>
      <c r="K69" s="40"/>
      <c r="L69" s="40"/>
    </row>
    <row r="70" spans="1:12" s="322" customFormat="1" ht="21" customHeight="1" x14ac:dyDescent="0.25">
      <c r="A70" s="538" t="s">
        <v>281</v>
      </c>
      <c r="B70" s="539"/>
      <c r="C70" s="540"/>
      <c r="D70" s="139"/>
      <c r="E70" s="140"/>
      <c r="F70" s="199">
        <f t="shared" si="2"/>
        <v>0</v>
      </c>
      <c r="G70" s="139"/>
      <c r="H70" s="140">
        <v>58</v>
      </c>
      <c r="I70" s="199">
        <f t="shared" si="3"/>
        <v>0</v>
      </c>
      <c r="J70" s="200">
        <f t="shared" si="1"/>
        <v>0</v>
      </c>
      <c r="K70" s="40"/>
      <c r="L70" s="40"/>
    </row>
    <row r="71" spans="1:12" s="19" customFormat="1" ht="21" customHeight="1" x14ac:dyDescent="0.25">
      <c r="A71" s="629"/>
      <c r="B71" s="411"/>
      <c r="C71" s="412"/>
      <c r="D71" s="139"/>
      <c r="E71" s="140"/>
      <c r="F71" s="199">
        <f t="shared" si="2"/>
        <v>0</v>
      </c>
      <c r="G71" s="139"/>
      <c r="H71" s="140"/>
      <c r="I71" s="199">
        <f t="shared" si="3"/>
        <v>0</v>
      </c>
      <c r="J71" s="200">
        <f t="shared" si="1"/>
        <v>0</v>
      </c>
      <c r="K71" s="40"/>
      <c r="L71" s="40"/>
    </row>
    <row r="72" spans="1:12" s="19" customFormat="1" ht="21" customHeight="1" x14ac:dyDescent="0.25">
      <c r="A72" s="630" t="s">
        <v>8</v>
      </c>
      <c r="B72" s="394"/>
      <c r="C72" s="395"/>
      <c r="D72" s="157">
        <f>SUM(D62:D68)</f>
        <v>0</v>
      </c>
      <c r="E72" s="67" t="s">
        <v>9</v>
      </c>
      <c r="F72" s="199">
        <f>SUM(F62:F71)</f>
        <v>0</v>
      </c>
      <c r="G72" s="157">
        <f>SUM(G62:G68)</f>
        <v>0</v>
      </c>
      <c r="H72" s="67" t="s">
        <v>9</v>
      </c>
      <c r="I72" s="199">
        <f>SUM(I62:I71)</f>
        <v>0</v>
      </c>
      <c r="J72" s="215">
        <f t="shared" si="1"/>
        <v>0</v>
      </c>
      <c r="K72" s="193"/>
      <c r="L72" s="193"/>
    </row>
    <row r="73" spans="1:12" s="77" customFormat="1" ht="21.75" customHeight="1" x14ac:dyDescent="0.25">
      <c r="A73" s="616" t="s">
        <v>209</v>
      </c>
      <c r="B73" s="617"/>
      <c r="C73" s="617"/>
      <c r="D73" s="617"/>
      <c r="E73" s="617"/>
      <c r="F73" s="617"/>
      <c r="G73" s="617"/>
      <c r="H73" s="617"/>
      <c r="I73" s="617"/>
      <c r="J73" s="618"/>
      <c r="K73" s="193"/>
      <c r="L73" s="193"/>
    </row>
    <row r="74" spans="1:12" s="77" customFormat="1" ht="18" customHeight="1" x14ac:dyDescent="0.25">
      <c r="A74" s="550" t="s">
        <v>181</v>
      </c>
      <c r="B74" s="551"/>
      <c r="C74" s="551"/>
      <c r="D74" s="551"/>
      <c r="E74" s="551"/>
      <c r="F74" s="551"/>
      <c r="G74" s="551"/>
      <c r="H74" s="551"/>
      <c r="I74" s="551"/>
      <c r="J74" s="552"/>
      <c r="K74" s="193"/>
      <c r="L74" s="193"/>
    </row>
    <row r="75" spans="1:12" s="77" customFormat="1" ht="19.5" customHeight="1" x14ac:dyDescent="0.25">
      <c r="A75" s="523" t="s">
        <v>204</v>
      </c>
      <c r="B75" s="524"/>
      <c r="C75" s="524"/>
      <c r="D75" s="524"/>
      <c r="E75" s="524"/>
      <c r="F75" s="186"/>
      <c r="G75" s="186"/>
      <c r="H75" s="55"/>
      <c r="I75" s="74"/>
      <c r="J75" s="216"/>
      <c r="K75" s="193"/>
      <c r="L75" s="193"/>
    </row>
    <row r="76" spans="1:12" s="19" customFormat="1" ht="27" customHeight="1" x14ac:dyDescent="0.25">
      <c r="A76" s="531" t="s">
        <v>164</v>
      </c>
      <c r="B76" s="532"/>
      <c r="C76" s="532"/>
      <c r="D76" s="532"/>
      <c r="E76" s="532"/>
      <c r="F76" s="532"/>
      <c r="G76" s="533"/>
      <c r="H76" s="56" t="s">
        <v>47</v>
      </c>
      <c r="I76" s="2" t="s">
        <v>150</v>
      </c>
      <c r="J76" s="217" t="s">
        <v>48</v>
      </c>
      <c r="K76" s="11"/>
      <c r="L76" s="11"/>
    </row>
    <row r="77" spans="1:12" s="19" customFormat="1" ht="19.5" customHeight="1" x14ac:dyDescent="0.25">
      <c r="A77" s="613" t="s">
        <v>45</v>
      </c>
      <c r="B77" s="614"/>
      <c r="C77" s="614"/>
      <c r="D77" s="614"/>
      <c r="E77" s="614"/>
      <c r="F77" s="614"/>
      <c r="G77" s="615"/>
      <c r="H77" s="316"/>
      <c r="I77" s="270">
        <v>76.3</v>
      </c>
      <c r="J77" s="214">
        <f>SUM(H77*I77)</f>
        <v>0</v>
      </c>
      <c r="K77" s="11"/>
      <c r="L77" s="11"/>
    </row>
    <row r="78" spans="1:12" s="19" customFormat="1" ht="19.5" customHeight="1" x14ac:dyDescent="0.25">
      <c r="A78" s="613" t="s">
        <v>44</v>
      </c>
      <c r="B78" s="614"/>
      <c r="C78" s="614"/>
      <c r="D78" s="614"/>
      <c r="E78" s="614"/>
      <c r="F78" s="614"/>
      <c r="G78" s="615"/>
      <c r="H78" s="316"/>
      <c r="I78" s="270">
        <v>77.47</v>
      </c>
      <c r="J78" s="214">
        <f>SUM(H78*I78)</f>
        <v>0</v>
      </c>
      <c r="K78" s="11"/>
      <c r="L78" s="11"/>
    </row>
    <row r="79" spans="1:12" s="19" customFormat="1" ht="24" customHeight="1" x14ac:dyDescent="0.25">
      <c r="A79" s="528" t="s">
        <v>8</v>
      </c>
      <c r="B79" s="529"/>
      <c r="C79" s="529"/>
      <c r="D79" s="529"/>
      <c r="E79" s="529"/>
      <c r="F79" s="529"/>
      <c r="G79" s="530"/>
      <c r="H79" s="160">
        <f>SUM(H77:H78)</f>
        <v>0</v>
      </c>
      <c r="I79" s="67" t="s">
        <v>9</v>
      </c>
      <c r="J79" s="218">
        <f>SUM(J77:J78)</f>
        <v>0</v>
      </c>
      <c r="K79" s="11"/>
      <c r="L79" s="11"/>
    </row>
    <row r="80" spans="1:12" s="19" customFormat="1" ht="30" customHeight="1" x14ac:dyDescent="0.25">
      <c r="A80" s="550" t="s">
        <v>213</v>
      </c>
      <c r="B80" s="551"/>
      <c r="C80" s="551"/>
      <c r="D80" s="551"/>
      <c r="E80" s="551"/>
      <c r="F80" s="551"/>
      <c r="G80" s="551"/>
      <c r="H80" s="51"/>
      <c r="I80" s="51"/>
      <c r="J80" s="219"/>
      <c r="K80" s="11"/>
      <c r="L80" s="11"/>
    </row>
    <row r="81" spans="1:12" s="19" customFormat="1" ht="17.25" customHeight="1" x14ac:dyDescent="0.25">
      <c r="A81" s="220"/>
      <c r="B81" s="221"/>
      <c r="C81" s="222"/>
      <c r="D81" s="223"/>
      <c r="E81" s="224"/>
      <c r="F81" s="224"/>
      <c r="G81" s="224"/>
      <c r="H81" s="224"/>
      <c r="I81" s="224"/>
      <c r="J81" s="225"/>
      <c r="K81" s="11"/>
      <c r="L81" s="11"/>
    </row>
    <row r="82" spans="1:12" ht="13.8" x14ac:dyDescent="0.25">
      <c r="A82" s="226" t="s">
        <v>246</v>
      </c>
      <c r="B82" s="227"/>
      <c r="C82" s="227"/>
      <c r="D82" s="227"/>
      <c r="E82" s="227"/>
      <c r="F82" s="227"/>
      <c r="G82" s="227"/>
      <c r="H82" s="227"/>
      <c r="I82" s="228"/>
      <c r="J82" s="229"/>
    </row>
    <row r="83" spans="1:12" ht="12" customHeight="1" x14ac:dyDescent="0.25">
      <c r="A83" s="610" t="s">
        <v>19</v>
      </c>
      <c r="B83" s="611"/>
      <c r="C83" s="611"/>
      <c r="D83" s="611"/>
      <c r="E83" s="611"/>
      <c r="F83" s="611"/>
      <c r="G83" s="611"/>
      <c r="H83" s="387" t="s">
        <v>10</v>
      </c>
      <c r="I83" s="387"/>
      <c r="J83" s="606"/>
    </row>
    <row r="84" spans="1:12" ht="15" customHeight="1" x14ac:dyDescent="0.25">
      <c r="A84" s="610"/>
      <c r="B84" s="611"/>
      <c r="C84" s="611"/>
      <c r="D84" s="611"/>
      <c r="E84" s="611"/>
      <c r="F84" s="611"/>
      <c r="G84" s="611"/>
      <c r="H84" s="2" t="s">
        <v>2</v>
      </c>
      <c r="I84" s="2" t="s">
        <v>3</v>
      </c>
      <c r="J84" s="231" t="s">
        <v>4</v>
      </c>
    </row>
    <row r="85" spans="1:12" ht="15" customHeight="1" x14ac:dyDescent="0.25">
      <c r="A85" s="525" t="s">
        <v>11</v>
      </c>
      <c r="B85" s="388"/>
      <c r="C85" s="388"/>
      <c r="D85" s="388"/>
      <c r="E85" s="388"/>
      <c r="F85" s="388"/>
      <c r="G85" s="388"/>
      <c r="H85" s="139"/>
      <c r="I85" s="140"/>
      <c r="J85" s="214">
        <f>H85*I85</f>
        <v>0</v>
      </c>
    </row>
    <row r="86" spans="1:12" ht="15" customHeight="1" x14ac:dyDescent="0.25">
      <c r="A86" s="525" t="s">
        <v>12</v>
      </c>
      <c r="B86" s="388"/>
      <c r="C86" s="388"/>
      <c r="D86" s="388"/>
      <c r="E86" s="388"/>
      <c r="F86" s="388"/>
      <c r="G86" s="388"/>
      <c r="H86" s="139"/>
      <c r="I86" s="140"/>
      <c r="J86" s="214">
        <f>PRODUCT(H86,I86)</f>
        <v>0</v>
      </c>
    </row>
    <row r="87" spans="1:12" ht="15" customHeight="1" x14ac:dyDescent="0.25">
      <c r="A87" s="525" t="s">
        <v>13</v>
      </c>
      <c r="B87" s="388"/>
      <c r="C87" s="388"/>
      <c r="D87" s="388"/>
      <c r="E87" s="388"/>
      <c r="F87" s="388"/>
      <c r="G87" s="388"/>
      <c r="H87" s="139"/>
      <c r="I87" s="140"/>
      <c r="J87" s="214">
        <f>PRODUCT(H87,I87)</f>
        <v>0</v>
      </c>
    </row>
    <row r="88" spans="1:12" ht="15" customHeight="1" x14ac:dyDescent="0.25">
      <c r="A88" s="525" t="s">
        <v>14</v>
      </c>
      <c r="B88" s="388"/>
      <c r="C88" s="388"/>
      <c r="D88" s="388"/>
      <c r="E88" s="388"/>
      <c r="F88" s="388"/>
      <c r="G88" s="388"/>
      <c r="H88" s="139"/>
      <c r="I88" s="140"/>
      <c r="J88" s="214">
        <f>PRODUCT(H88,I88)</f>
        <v>0</v>
      </c>
    </row>
    <row r="89" spans="1:12" ht="21" customHeight="1" x14ac:dyDescent="0.25">
      <c r="A89" s="526" t="s">
        <v>8</v>
      </c>
      <c r="B89" s="527"/>
      <c r="C89" s="527"/>
      <c r="D89" s="527"/>
      <c r="E89" s="527"/>
      <c r="F89" s="527"/>
      <c r="G89" s="527"/>
      <c r="H89" s="175">
        <f>SUM(H85:H88)</f>
        <v>0</v>
      </c>
      <c r="I89" s="26" t="s">
        <v>9</v>
      </c>
      <c r="J89" s="232">
        <f>SUM(J85:J88)</f>
        <v>0</v>
      </c>
    </row>
    <row r="90" spans="1:12" x14ac:dyDescent="0.25">
      <c r="A90" s="233"/>
      <c r="B90" s="14"/>
      <c r="C90" s="14"/>
      <c r="D90" s="21"/>
      <c r="E90" s="22"/>
      <c r="F90" s="14"/>
      <c r="G90" s="14"/>
      <c r="H90" s="23"/>
      <c r="I90" s="24"/>
      <c r="J90" s="230"/>
    </row>
    <row r="91" spans="1:12" s="187" customFormat="1" ht="23.25" customHeight="1" x14ac:dyDescent="0.25">
      <c r="A91" s="234" t="s">
        <v>249</v>
      </c>
      <c r="B91" s="14"/>
      <c r="C91" s="14"/>
      <c r="D91" s="21"/>
      <c r="E91" s="22"/>
      <c r="F91" s="14"/>
      <c r="G91" s="14"/>
      <c r="H91" s="188"/>
      <c r="I91" s="24"/>
      <c r="J91" s="235" t="s">
        <v>4</v>
      </c>
      <c r="K91" s="312"/>
      <c r="L91" s="312"/>
    </row>
    <row r="92" spans="1:12" s="187" customFormat="1" ht="13.5" customHeight="1" x14ac:dyDescent="0.25">
      <c r="A92" s="519" t="s">
        <v>251</v>
      </c>
      <c r="B92" s="521"/>
      <c r="C92" s="521"/>
      <c r="D92" s="521"/>
      <c r="E92" s="521"/>
      <c r="F92" s="521"/>
      <c r="G92" s="521"/>
      <c r="H92" s="521"/>
      <c r="I92" s="521"/>
      <c r="J92" s="271"/>
      <c r="K92" s="312"/>
      <c r="L92" s="312"/>
    </row>
    <row r="93" spans="1:12" s="187" customFormat="1" ht="15" customHeight="1" x14ac:dyDescent="0.25">
      <c r="A93" s="519" t="s">
        <v>250</v>
      </c>
      <c r="B93" s="521"/>
      <c r="C93" s="521"/>
      <c r="D93" s="521"/>
      <c r="E93" s="521"/>
      <c r="F93" s="521"/>
      <c r="G93" s="521"/>
      <c r="H93" s="521"/>
      <c r="I93" s="521"/>
      <c r="J93" s="271">
        <v>1000</v>
      </c>
      <c r="K93" s="313"/>
      <c r="L93" s="313"/>
    </row>
    <row r="94" spans="1:12" s="187" customFormat="1" ht="21" customHeight="1" x14ac:dyDescent="0.25">
      <c r="A94" s="492" t="s">
        <v>161</v>
      </c>
      <c r="B94" s="493"/>
      <c r="C94" s="493"/>
      <c r="D94" s="493"/>
      <c r="E94" s="493"/>
      <c r="F94" s="493"/>
      <c r="G94" s="493"/>
      <c r="H94" s="493"/>
      <c r="I94" s="494"/>
      <c r="J94" s="218">
        <f>SUM(J92:J93)</f>
        <v>1000</v>
      </c>
      <c r="K94" s="6"/>
      <c r="L94" s="6"/>
    </row>
    <row r="95" spans="1:12" ht="12" customHeight="1" x14ac:dyDescent="0.25">
      <c r="A95" s="236"/>
      <c r="B95" s="9"/>
      <c r="C95" s="9"/>
      <c r="D95" s="28"/>
      <c r="E95" s="29"/>
      <c r="F95" s="30"/>
      <c r="G95" s="9"/>
      <c r="H95" s="31"/>
      <c r="I95" s="29"/>
      <c r="J95" s="237"/>
    </row>
    <row r="96" spans="1:12" ht="13.8" x14ac:dyDescent="0.25">
      <c r="A96" s="238" t="s">
        <v>245</v>
      </c>
      <c r="B96" s="32"/>
      <c r="C96" s="32"/>
      <c r="D96" s="33"/>
      <c r="E96" s="9"/>
      <c r="F96" s="9"/>
      <c r="G96" s="9"/>
      <c r="H96" s="9"/>
      <c r="I96" s="9"/>
      <c r="J96" s="237"/>
    </row>
    <row r="97" spans="1:10" ht="15" customHeight="1" x14ac:dyDescent="0.25">
      <c r="A97" s="505" t="s">
        <v>247</v>
      </c>
      <c r="B97" s="379"/>
      <c r="C97" s="379"/>
      <c r="D97" s="379"/>
      <c r="E97" s="379"/>
      <c r="F97" s="379"/>
      <c r="G97" s="379"/>
      <c r="H97" s="379"/>
      <c r="I97" s="379"/>
      <c r="J97" s="214">
        <f>(J41+J72+J79+J94)*19.64%</f>
        <v>45602.155280000006</v>
      </c>
    </row>
    <row r="98" spans="1:10" ht="15" customHeight="1" x14ac:dyDescent="0.25">
      <c r="A98" s="512" t="s">
        <v>248</v>
      </c>
      <c r="B98" s="513"/>
      <c r="C98" s="513"/>
      <c r="D98" s="513"/>
      <c r="E98" s="513"/>
      <c r="F98" s="513"/>
      <c r="G98" s="513"/>
      <c r="H98" s="513"/>
      <c r="I98" s="513"/>
      <c r="J98" s="214">
        <f>(J41+J72+J79+J94)*10.17%</f>
        <v>23613.743340000001</v>
      </c>
    </row>
    <row r="99" spans="1:10" ht="15" customHeight="1" x14ac:dyDescent="0.25">
      <c r="A99" s="512" t="s">
        <v>254</v>
      </c>
      <c r="B99" s="513"/>
      <c r="C99" s="513"/>
      <c r="D99" s="513"/>
      <c r="E99" s="513"/>
      <c r="F99" s="513"/>
      <c r="G99" s="513"/>
      <c r="H99" s="513"/>
      <c r="I99" s="513"/>
      <c r="J99" s="214">
        <f>(J41+J72+J79+J94)*6.5%</f>
        <v>15092.363000000001</v>
      </c>
    </row>
    <row r="100" spans="1:10" ht="21" customHeight="1" x14ac:dyDescent="0.25">
      <c r="A100" s="492" t="s">
        <v>207</v>
      </c>
      <c r="B100" s="493"/>
      <c r="C100" s="493"/>
      <c r="D100" s="493"/>
      <c r="E100" s="493"/>
      <c r="F100" s="493"/>
      <c r="G100" s="493"/>
      <c r="H100" s="493"/>
      <c r="I100" s="494"/>
      <c r="J100" s="314">
        <f>SUM(J97:J99)</f>
        <v>84308.261620000005</v>
      </c>
    </row>
    <row r="101" spans="1:10" ht="9" customHeight="1" x14ac:dyDescent="0.25">
      <c r="A101" s="206"/>
      <c r="B101" s="9"/>
      <c r="C101" s="9"/>
      <c r="D101" s="33"/>
      <c r="E101" s="9"/>
      <c r="F101" s="9"/>
      <c r="G101" s="9"/>
      <c r="H101" s="9"/>
      <c r="I101" s="9"/>
      <c r="J101" s="237"/>
    </row>
    <row r="102" spans="1:10" ht="15.6" x14ac:dyDescent="0.3">
      <c r="A102" s="239" t="s">
        <v>155</v>
      </c>
      <c r="B102" s="9"/>
      <c r="C102" s="9"/>
      <c r="D102" s="33"/>
      <c r="E102" s="9"/>
      <c r="F102" s="9"/>
      <c r="G102" s="9"/>
      <c r="H102" s="9"/>
      <c r="I102" s="107"/>
      <c r="J102" s="240"/>
    </row>
    <row r="103" spans="1:10" x14ac:dyDescent="0.25">
      <c r="A103" s="519" t="s">
        <v>153</v>
      </c>
      <c r="B103" s="520"/>
      <c r="C103" s="520"/>
      <c r="D103" s="520"/>
      <c r="E103" s="520"/>
      <c r="F103" s="520"/>
      <c r="G103" s="520"/>
      <c r="H103" s="520"/>
      <c r="I103" s="520"/>
      <c r="J103" s="271"/>
    </row>
    <row r="104" spans="1:10" x14ac:dyDescent="0.25">
      <c r="A104" s="519" t="s">
        <v>185</v>
      </c>
      <c r="B104" s="520"/>
      <c r="C104" s="520"/>
      <c r="D104" s="520"/>
      <c r="E104" s="520"/>
      <c r="F104" s="520"/>
      <c r="G104" s="520"/>
      <c r="H104" s="520"/>
      <c r="I104" s="520"/>
      <c r="J104" s="271"/>
    </row>
    <row r="105" spans="1:10" x14ac:dyDescent="0.25">
      <c r="A105" s="519" t="s">
        <v>154</v>
      </c>
      <c r="B105" s="520"/>
      <c r="C105" s="520"/>
      <c r="D105" s="520"/>
      <c r="E105" s="520"/>
      <c r="F105" s="520"/>
      <c r="G105" s="520"/>
      <c r="H105" s="520"/>
      <c r="I105" s="520"/>
      <c r="J105" s="271"/>
    </row>
    <row r="106" spans="1:10" ht="21" customHeight="1" x14ac:dyDescent="0.25">
      <c r="A106" s="492" t="s">
        <v>161</v>
      </c>
      <c r="B106" s="493"/>
      <c r="C106" s="493"/>
      <c r="D106" s="493"/>
      <c r="E106" s="493"/>
      <c r="F106" s="493"/>
      <c r="G106" s="493"/>
      <c r="H106" s="493"/>
      <c r="I106" s="494"/>
      <c r="J106" s="218">
        <f>SUM(J103:J105)</f>
        <v>0</v>
      </c>
    </row>
    <row r="107" spans="1:10" ht="12.75" customHeight="1" x14ac:dyDescent="0.25">
      <c r="A107" s="206"/>
      <c r="B107" s="9"/>
      <c r="C107" s="9"/>
      <c r="D107" s="33"/>
      <c r="E107" s="9"/>
      <c r="F107" s="9"/>
      <c r="G107" s="9"/>
      <c r="H107" s="9"/>
      <c r="I107" s="183"/>
      <c r="J107" s="241"/>
    </row>
    <row r="108" spans="1:10" ht="15.6" x14ac:dyDescent="0.3">
      <c r="A108" s="239" t="s">
        <v>156</v>
      </c>
      <c r="B108" s="9"/>
      <c r="C108" s="9"/>
      <c r="D108" s="33"/>
      <c r="E108" s="9"/>
      <c r="F108" s="9"/>
      <c r="G108" s="9"/>
      <c r="H108" s="9"/>
      <c r="I108" s="184"/>
      <c r="J108" s="242"/>
    </row>
    <row r="109" spans="1:10" x14ac:dyDescent="0.25">
      <c r="A109" s="504" t="s">
        <v>215</v>
      </c>
      <c r="B109" s="403"/>
      <c r="C109" s="403"/>
      <c r="D109" s="403"/>
      <c r="E109" s="403"/>
      <c r="F109" s="403"/>
      <c r="G109" s="403"/>
      <c r="H109" s="403"/>
      <c r="I109" s="403"/>
      <c r="J109" s="273"/>
    </row>
    <row r="110" spans="1:10" x14ac:dyDescent="0.25">
      <c r="A110" s="504" t="s">
        <v>157</v>
      </c>
      <c r="B110" s="403"/>
      <c r="C110" s="403"/>
      <c r="D110" s="403"/>
      <c r="E110" s="403"/>
      <c r="F110" s="403"/>
      <c r="G110" s="403"/>
      <c r="H110" s="403"/>
      <c r="I110" s="403"/>
      <c r="J110" s="273"/>
    </row>
    <row r="111" spans="1:10" ht="21" customHeight="1" x14ac:dyDescent="0.25">
      <c r="A111" s="492" t="s">
        <v>161</v>
      </c>
      <c r="B111" s="493"/>
      <c r="C111" s="493"/>
      <c r="D111" s="493"/>
      <c r="E111" s="493"/>
      <c r="F111" s="493"/>
      <c r="G111" s="493"/>
      <c r="H111" s="493"/>
      <c r="I111" s="494"/>
      <c r="J111" s="218">
        <f>SUM(J109:J110)</f>
        <v>0</v>
      </c>
    </row>
    <row r="112" spans="1:10" ht="15.75" customHeight="1" x14ac:dyDescent="0.3">
      <c r="A112" s="239"/>
      <c r="B112" s="9"/>
      <c r="C112" s="9"/>
      <c r="D112" s="10"/>
      <c r="E112" s="9"/>
      <c r="F112" s="9"/>
      <c r="G112" s="9"/>
      <c r="H112" s="9"/>
      <c r="I112" s="183"/>
      <c r="J112" s="241"/>
    </row>
    <row r="113" spans="1:12" ht="16.5" customHeight="1" x14ac:dyDescent="0.3">
      <c r="A113" s="495" t="s">
        <v>158</v>
      </c>
      <c r="B113" s="496"/>
      <c r="C113" s="496"/>
      <c r="D113" s="496"/>
      <c r="E113" s="496"/>
      <c r="F113" s="496"/>
      <c r="G113" s="496"/>
      <c r="H113" s="496"/>
      <c r="I113" s="496"/>
      <c r="J113" s="497"/>
    </row>
    <row r="114" spans="1:12" x14ac:dyDescent="0.25">
      <c r="A114" s="504" t="s">
        <v>159</v>
      </c>
      <c r="B114" s="403"/>
      <c r="C114" s="403"/>
      <c r="D114" s="403"/>
      <c r="E114" s="403"/>
      <c r="F114" s="403"/>
      <c r="G114" s="403"/>
      <c r="H114" s="403"/>
      <c r="I114" s="403"/>
      <c r="J114" s="271"/>
    </row>
    <row r="115" spans="1:12" x14ac:dyDescent="0.25">
      <c r="A115" s="519" t="s">
        <v>160</v>
      </c>
      <c r="B115" s="520"/>
      <c r="C115" s="520"/>
      <c r="D115" s="520"/>
      <c r="E115" s="520"/>
      <c r="F115" s="520"/>
      <c r="G115" s="520"/>
      <c r="H115" s="520"/>
      <c r="I115" s="520"/>
      <c r="J115" s="271"/>
    </row>
    <row r="116" spans="1:12" x14ac:dyDescent="0.25">
      <c r="A116" s="504" t="s">
        <v>74</v>
      </c>
      <c r="B116" s="403"/>
      <c r="C116" s="403"/>
      <c r="D116" s="403"/>
      <c r="E116" s="403"/>
      <c r="F116" s="403"/>
      <c r="G116" s="403"/>
      <c r="H116" s="403"/>
      <c r="I116" s="403"/>
      <c r="J116" s="271"/>
    </row>
    <row r="117" spans="1:12" x14ac:dyDescent="0.25">
      <c r="A117" s="504" t="s">
        <v>72</v>
      </c>
      <c r="B117" s="403"/>
      <c r="C117" s="403"/>
      <c r="D117" s="403"/>
      <c r="E117" s="403"/>
      <c r="F117" s="403"/>
      <c r="G117" s="403"/>
      <c r="H117" s="403"/>
      <c r="I117" s="403"/>
      <c r="J117" s="273"/>
    </row>
    <row r="118" spans="1:12" x14ac:dyDescent="0.25">
      <c r="A118" s="504" t="s">
        <v>73</v>
      </c>
      <c r="B118" s="403"/>
      <c r="C118" s="403"/>
      <c r="D118" s="403"/>
      <c r="E118" s="403"/>
      <c r="F118" s="403"/>
      <c r="G118" s="403"/>
      <c r="H118" s="403"/>
      <c r="I118" s="403"/>
      <c r="J118" s="273"/>
    </row>
    <row r="119" spans="1:12" ht="21" customHeight="1" x14ac:dyDescent="0.25">
      <c r="A119" s="492" t="s">
        <v>161</v>
      </c>
      <c r="B119" s="493"/>
      <c r="C119" s="493"/>
      <c r="D119" s="493"/>
      <c r="E119" s="493"/>
      <c r="F119" s="493"/>
      <c r="G119" s="493"/>
      <c r="H119" s="493"/>
      <c r="I119" s="494"/>
      <c r="J119" s="218">
        <f>SUM(J114:J118)</f>
        <v>0</v>
      </c>
    </row>
    <row r="120" spans="1:12" x14ac:dyDescent="0.25">
      <c r="A120" s="243"/>
      <c r="B120" s="40"/>
      <c r="C120" s="40"/>
      <c r="D120" s="40"/>
      <c r="E120" s="40"/>
      <c r="F120" s="40"/>
      <c r="G120" s="40"/>
      <c r="H120" s="40"/>
      <c r="I120" s="40"/>
      <c r="J120" s="230"/>
    </row>
    <row r="121" spans="1:12" ht="15.6" x14ac:dyDescent="0.3">
      <c r="A121" s="509" t="s">
        <v>231</v>
      </c>
      <c r="B121" s="510"/>
      <c r="C121" s="510"/>
      <c r="D121" s="510"/>
      <c r="E121" s="510"/>
      <c r="F121" s="510"/>
      <c r="G121" s="510"/>
      <c r="H121" s="510"/>
      <c r="I121" s="511"/>
      <c r="J121" s="218">
        <f>J15*438.92</f>
        <v>10973</v>
      </c>
    </row>
    <row r="122" spans="1:12" s="187" customFormat="1" ht="15.6" x14ac:dyDescent="0.3">
      <c r="A122" s="275"/>
      <c r="B122" s="276"/>
      <c r="C122" s="276"/>
      <c r="D122" s="276"/>
      <c r="E122" s="276"/>
      <c r="F122" s="276"/>
      <c r="G122" s="276"/>
      <c r="H122" s="276"/>
      <c r="I122" s="276"/>
      <c r="J122" s="277"/>
      <c r="K122" s="6"/>
      <c r="L122" s="6"/>
    </row>
    <row r="123" spans="1:12" ht="15.6" x14ac:dyDescent="0.3">
      <c r="A123" s="509" t="s">
        <v>232</v>
      </c>
      <c r="B123" s="510"/>
      <c r="C123" s="510"/>
      <c r="D123" s="510"/>
      <c r="E123" s="510"/>
      <c r="F123" s="510"/>
      <c r="G123" s="510"/>
      <c r="H123" s="510"/>
      <c r="I123" s="511"/>
      <c r="J123" s="218">
        <f>J15*63.66</f>
        <v>1591.5</v>
      </c>
    </row>
    <row r="124" spans="1:12" s="187" customFormat="1" ht="15.6" x14ac:dyDescent="0.3">
      <c r="A124" s="275"/>
      <c r="B124" s="276"/>
      <c r="C124" s="276"/>
      <c r="D124" s="276"/>
      <c r="E124" s="276"/>
      <c r="F124" s="276"/>
      <c r="G124" s="276"/>
      <c r="H124" s="276"/>
      <c r="I124" s="276"/>
      <c r="J124" s="5"/>
      <c r="K124" s="6"/>
      <c r="L124" s="6"/>
    </row>
    <row r="125" spans="1:12" ht="15.75" customHeight="1" x14ac:dyDescent="0.3">
      <c r="A125" s="509" t="s">
        <v>233</v>
      </c>
      <c r="B125" s="510"/>
      <c r="C125" s="510"/>
      <c r="D125" s="510"/>
      <c r="E125" s="510"/>
      <c r="F125" s="510"/>
      <c r="G125" s="510"/>
      <c r="H125" s="510"/>
      <c r="I125" s="511"/>
      <c r="J125" s="218">
        <f>J15*305.21</f>
        <v>7630.2499999999991</v>
      </c>
    </row>
    <row r="126" spans="1:12" ht="15.6" x14ac:dyDescent="0.3">
      <c r="A126" s="275"/>
      <c r="B126" s="276"/>
      <c r="C126" s="276"/>
      <c r="D126" s="276"/>
      <c r="E126" s="276"/>
      <c r="F126" s="276"/>
      <c r="G126" s="276"/>
      <c r="H126" s="276"/>
      <c r="I126" s="276"/>
      <c r="J126" s="5"/>
      <c r="K126"/>
    </row>
    <row r="127" spans="1:12" ht="15.6" x14ac:dyDescent="0.3">
      <c r="A127" s="509" t="s">
        <v>234</v>
      </c>
      <c r="B127" s="510"/>
      <c r="C127" s="510"/>
      <c r="D127" s="510"/>
      <c r="E127" s="510"/>
      <c r="F127" s="510"/>
      <c r="G127" s="510"/>
      <c r="H127" s="510"/>
      <c r="I127" s="511"/>
      <c r="J127" s="218"/>
      <c r="K127"/>
      <c r="L127"/>
    </row>
    <row r="128" spans="1:12" ht="15.6" x14ac:dyDescent="0.3">
      <c r="A128" s="275"/>
      <c r="B128" s="276"/>
      <c r="C128" s="276"/>
      <c r="D128" s="276"/>
      <c r="E128" s="276"/>
      <c r="F128" s="276"/>
      <c r="G128" s="276"/>
      <c r="H128" s="276"/>
      <c r="I128" s="276"/>
      <c r="J128" s="306"/>
      <c r="K128"/>
      <c r="L128"/>
    </row>
    <row r="129" spans="1:19" ht="12.75" customHeight="1" x14ac:dyDescent="0.3">
      <c r="A129" s="509" t="s">
        <v>235</v>
      </c>
      <c r="B129" s="510"/>
      <c r="C129" s="510"/>
      <c r="D129" s="510"/>
      <c r="E129" s="510"/>
      <c r="F129" s="510"/>
      <c r="G129" s="510"/>
      <c r="H129" s="510"/>
      <c r="I129" s="511"/>
      <c r="J129" s="307"/>
      <c r="K129"/>
      <c r="L129"/>
    </row>
    <row r="130" spans="1:19" ht="19.5" customHeight="1" x14ac:dyDescent="0.35">
      <c r="A130" s="534" t="s">
        <v>165</v>
      </c>
      <c r="B130" s="535"/>
      <c r="C130" s="535"/>
      <c r="D130" s="535"/>
      <c r="E130" s="535"/>
      <c r="F130" s="535"/>
      <c r="G130" s="535"/>
      <c r="H130" s="535"/>
      <c r="I130" s="536"/>
      <c r="J130" s="292">
        <f>J41+J72+J79+J89+J94+J100+J106+J111+J119+J121+J123+J125+J127+J129</f>
        <v>336693.21162000002</v>
      </c>
    </row>
    <row r="131" spans="1:19" x14ac:dyDescent="0.25">
      <c r="A131" s="206"/>
      <c r="B131" s="5"/>
      <c r="C131" s="5"/>
      <c r="D131" s="5"/>
      <c r="E131" s="5"/>
      <c r="F131" s="5"/>
      <c r="G131" s="5"/>
      <c r="H131" s="5"/>
      <c r="I131" s="5"/>
      <c r="J131" s="207"/>
      <c r="K131" s="167"/>
    </row>
    <row r="132" spans="1:19" x14ac:dyDescent="0.25">
      <c r="A132" s="206"/>
      <c r="B132" s="5"/>
      <c r="C132" s="5"/>
      <c r="D132" s="5"/>
      <c r="E132" s="5"/>
      <c r="F132" s="5"/>
      <c r="G132" s="5"/>
      <c r="H132" s="5"/>
      <c r="I132" s="5"/>
      <c r="J132" s="207"/>
      <c r="K132" s="167"/>
    </row>
    <row r="133" spans="1:19" ht="17.399999999999999" x14ac:dyDescent="0.3">
      <c r="A133" s="244" t="s">
        <v>166</v>
      </c>
      <c r="B133" s="5"/>
      <c r="C133" s="5"/>
      <c r="D133" s="5"/>
      <c r="E133" s="5"/>
      <c r="F133" s="5"/>
      <c r="G133" s="5"/>
      <c r="H133" s="5"/>
      <c r="I133" s="5"/>
      <c r="J133" s="207"/>
      <c r="K133" s="167"/>
      <c r="N133" s="334"/>
      <c r="O133" s="334"/>
    </row>
    <row r="134" spans="1:19" ht="17.399999999999999" x14ac:dyDescent="0.3">
      <c r="A134" s="244"/>
      <c r="B134" s="5"/>
      <c r="C134" s="5"/>
      <c r="D134" s="5"/>
      <c r="E134" s="5"/>
      <c r="F134" s="5"/>
      <c r="G134" s="5"/>
      <c r="H134" s="5"/>
      <c r="I134" s="344"/>
      <c r="J134" s="537"/>
      <c r="K134" s="167"/>
      <c r="N134" s="133"/>
      <c r="O134" s="133"/>
    </row>
    <row r="135" spans="1:19" ht="21" customHeight="1" x14ac:dyDescent="0.25">
      <c r="A135" s="506" t="s">
        <v>134</v>
      </c>
      <c r="B135" s="507"/>
      <c r="C135" s="507"/>
      <c r="D135" s="514">
        <v>0.09</v>
      </c>
      <c r="E135" s="457" t="s">
        <v>124</v>
      </c>
      <c r="F135" s="457"/>
      <c r="G135" s="457"/>
      <c r="H135" s="489">
        <f>$J$130</f>
        <v>336693.21162000002</v>
      </c>
      <c r="I135" s="5"/>
      <c r="J135" s="515">
        <f>$H$135*$D$135</f>
        <v>30302.389045799999</v>
      </c>
      <c r="K135" s="167"/>
      <c r="N135" s="133"/>
      <c r="O135" s="133"/>
    </row>
    <row r="136" spans="1:19" x14ac:dyDescent="0.25">
      <c r="A136" s="506"/>
      <c r="B136" s="507"/>
      <c r="C136" s="507"/>
      <c r="D136" s="514"/>
      <c r="E136" s="457"/>
      <c r="F136" s="457"/>
      <c r="G136" s="457"/>
      <c r="H136" s="489"/>
      <c r="I136" s="5"/>
      <c r="J136" s="515"/>
      <c r="K136" s="167"/>
    </row>
    <row r="137" spans="1:19" ht="15" customHeight="1" thickBot="1" x14ac:dyDescent="0.3">
      <c r="A137" s="245"/>
      <c r="B137" s="42"/>
      <c r="C137" s="42"/>
      <c r="D137" s="136"/>
      <c r="E137" s="7"/>
      <c r="F137" s="40"/>
      <c r="G137" s="40"/>
      <c r="H137" s="40"/>
      <c r="I137" s="137"/>
      <c r="J137" s="246"/>
      <c r="K137" s="180"/>
    </row>
    <row r="138" spans="1:19" ht="15.75" customHeight="1" thickBot="1" x14ac:dyDescent="0.3">
      <c r="A138" s="516" t="s">
        <v>128</v>
      </c>
      <c r="B138" s="517"/>
      <c r="C138" s="517"/>
      <c r="D138" s="517"/>
      <c r="E138" s="517"/>
      <c r="F138" s="517"/>
      <c r="G138" s="517"/>
      <c r="H138" s="517"/>
      <c r="I138" s="518"/>
      <c r="J138" s="247">
        <f>$H$135+$J$135</f>
        <v>366995.60066580004</v>
      </c>
      <c r="K138" s="167"/>
    </row>
    <row r="139" spans="1:19" ht="15.75" customHeight="1" x14ac:dyDescent="0.25">
      <c r="A139" s="245"/>
      <c r="B139" s="42"/>
      <c r="C139" s="42"/>
      <c r="D139" s="7"/>
      <c r="E139" s="7"/>
      <c r="F139" s="5"/>
      <c r="G139" s="5"/>
      <c r="H139" s="69"/>
      <c r="I139" s="7"/>
      <c r="J139" s="246"/>
      <c r="K139" s="167"/>
      <c r="S139" s="5"/>
    </row>
    <row r="140" spans="1:19" ht="27" customHeight="1" x14ac:dyDescent="0.25">
      <c r="A140" s="506" t="s">
        <v>117</v>
      </c>
      <c r="B140" s="507"/>
      <c r="C140" s="507"/>
      <c r="D140" s="514">
        <v>0.114</v>
      </c>
      <c r="E140" s="508" t="s">
        <v>188</v>
      </c>
      <c r="F140" s="508"/>
      <c r="G140" s="508"/>
      <c r="H140" s="489">
        <f>$J$130</f>
        <v>336693.21162000002</v>
      </c>
      <c r="I140" s="6"/>
      <c r="J140" s="515">
        <f>$H$140*$D$140</f>
        <v>38383.02612468</v>
      </c>
      <c r="K140" s="191"/>
    </row>
    <row r="141" spans="1:19" ht="15" customHeight="1" x14ac:dyDescent="0.25">
      <c r="A141" s="506"/>
      <c r="B141" s="507"/>
      <c r="C141" s="507"/>
      <c r="D141" s="514"/>
      <c r="E141" s="508"/>
      <c r="F141" s="508"/>
      <c r="G141" s="508"/>
      <c r="H141" s="489"/>
      <c r="I141" s="6"/>
      <c r="J141" s="515"/>
    </row>
    <row r="142" spans="1:19" ht="21" customHeight="1" thickBot="1" x14ac:dyDescent="0.5">
      <c r="A142" s="604"/>
      <c r="B142" s="605"/>
      <c r="C142" s="605"/>
      <c r="D142" s="605"/>
      <c r="E142" s="605"/>
      <c r="F142" s="605"/>
      <c r="G142" s="605"/>
      <c r="H142" s="605"/>
      <c r="I142" s="605"/>
      <c r="J142" s="248"/>
    </row>
    <row r="143" spans="1:19" ht="18" thickBot="1" x14ac:dyDescent="0.35">
      <c r="A143" s="595" t="s">
        <v>167</v>
      </c>
      <c r="B143" s="596"/>
      <c r="C143" s="596"/>
      <c r="D143" s="596"/>
      <c r="E143" s="596"/>
      <c r="F143" s="596"/>
      <c r="G143" s="596"/>
      <c r="H143" s="596"/>
      <c r="I143" s="597"/>
      <c r="J143" s="247">
        <f>J138+J140</f>
        <v>405378.62679048005</v>
      </c>
    </row>
    <row r="144" spans="1:19" ht="21" thickBot="1" x14ac:dyDescent="0.5">
      <c r="A144" s="249"/>
      <c r="B144" s="43"/>
      <c r="C144" s="43"/>
      <c r="D144" s="43"/>
      <c r="E144" s="43"/>
      <c r="F144" s="43"/>
      <c r="G144" s="43"/>
      <c r="H144" s="6"/>
      <c r="I144" s="6"/>
      <c r="J144" s="248"/>
    </row>
    <row r="145" spans="1:10" ht="16.2" thickBot="1" x14ac:dyDescent="0.3">
      <c r="A145" s="601" t="s">
        <v>236</v>
      </c>
      <c r="B145" s="602"/>
      <c r="C145" s="602"/>
      <c r="D145" s="602"/>
      <c r="E145" s="602"/>
      <c r="F145" s="602"/>
      <c r="G145" s="602"/>
      <c r="H145" s="602"/>
      <c r="I145" s="603"/>
      <c r="J145" s="309">
        <f>$J$143/$J$15</f>
        <v>16215.145071619201</v>
      </c>
    </row>
    <row r="146" spans="1:10" x14ac:dyDescent="0.25">
      <c r="A146" s="233"/>
      <c r="B146" s="15"/>
      <c r="C146" s="14"/>
      <c r="D146" s="14"/>
      <c r="E146" s="14"/>
      <c r="F146" s="14"/>
      <c r="G146" s="14"/>
      <c r="H146" s="14"/>
      <c r="I146" s="116"/>
      <c r="J146" s="248"/>
    </row>
    <row r="147" spans="1:10" ht="15.6" x14ac:dyDescent="0.3">
      <c r="A147" s="599" t="s">
        <v>168</v>
      </c>
      <c r="B147" s="600"/>
      <c r="C147" s="600"/>
      <c r="D147" s="16"/>
      <c r="E147" s="14"/>
      <c r="F147" s="14"/>
      <c r="G147" s="118"/>
      <c r="H147" s="16"/>
      <c r="I147" s="16"/>
      <c r="J147" s="248"/>
    </row>
    <row r="148" spans="1:10" ht="15.6" x14ac:dyDescent="0.3">
      <c r="A148" s="250"/>
      <c r="B148" s="201"/>
      <c r="C148" s="201"/>
      <c r="D148" s="16"/>
      <c r="E148" s="14"/>
      <c r="F148" s="14"/>
      <c r="G148" s="118"/>
      <c r="H148" s="16"/>
      <c r="I148" s="16"/>
      <c r="J148" s="248"/>
    </row>
    <row r="149" spans="1:10" x14ac:dyDescent="0.25">
      <c r="A149" s="251"/>
      <c r="B149" s="84"/>
      <c r="C149" s="84"/>
      <c r="D149" s="84"/>
      <c r="E149" s="14"/>
      <c r="F149" s="14"/>
      <c r="G149" s="84"/>
      <c r="H149" s="84"/>
      <c r="I149" s="84"/>
      <c r="J149" s="248"/>
    </row>
    <row r="150" spans="1:10" x14ac:dyDescent="0.25">
      <c r="A150" s="251"/>
      <c r="B150" s="84"/>
      <c r="C150" s="84"/>
      <c r="D150" s="84"/>
      <c r="E150" s="14"/>
      <c r="F150" s="14"/>
      <c r="G150" s="84"/>
      <c r="H150" s="84"/>
      <c r="I150" s="84"/>
      <c r="J150" s="248"/>
    </row>
    <row r="151" spans="1:10" x14ac:dyDescent="0.25">
      <c r="A151" s="251"/>
      <c r="B151" s="84"/>
      <c r="C151" s="84"/>
      <c r="D151" s="84"/>
      <c r="E151" s="14"/>
      <c r="F151" s="14"/>
      <c r="G151" s="594" t="s">
        <v>171</v>
      </c>
      <c r="H151" s="594"/>
      <c r="I151" s="594"/>
      <c r="J151" s="248"/>
    </row>
    <row r="152" spans="1:10" x14ac:dyDescent="0.25">
      <c r="A152" s="252"/>
      <c r="B152" s="598" t="s">
        <v>175</v>
      </c>
      <c r="C152" s="598"/>
      <c r="D152" s="598"/>
      <c r="E152" s="9"/>
      <c r="F152" s="9"/>
      <c r="G152" s="598" t="s">
        <v>169</v>
      </c>
      <c r="H152" s="598"/>
      <c r="I152" s="598"/>
      <c r="J152" s="248"/>
    </row>
    <row r="153" spans="1:10" x14ac:dyDescent="0.25">
      <c r="A153" s="233"/>
      <c r="B153" s="15"/>
      <c r="C153" s="14"/>
      <c r="D153" s="14"/>
      <c r="E153" s="14"/>
      <c r="F153" s="14"/>
      <c r="G153" s="14"/>
      <c r="H153" s="14"/>
      <c r="I153" s="116"/>
      <c r="J153" s="248"/>
    </row>
    <row r="154" spans="1:10" x14ac:dyDescent="0.25">
      <c r="A154" s="253"/>
      <c r="B154" s="79"/>
      <c r="C154" s="79"/>
      <c r="D154" s="79"/>
      <c r="E154" s="14"/>
      <c r="F154" s="14"/>
      <c r="G154" s="14"/>
      <c r="H154" s="15"/>
      <c r="I154" s="116"/>
      <c r="J154" s="248"/>
    </row>
    <row r="155" spans="1:10" x14ac:dyDescent="0.25">
      <c r="A155" s="254"/>
      <c r="B155" s="79"/>
      <c r="C155" s="79"/>
      <c r="D155" s="79"/>
      <c r="E155" s="14"/>
      <c r="F155" s="14"/>
      <c r="G155" s="14"/>
      <c r="H155" s="14"/>
      <c r="I155" s="116"/>
      <c r="J155" s="248"/>
    </row>
    <row r="156" spans="1:10" x14ac:dyDescent="0.25">
      <c r="A156" s="251"/>
      <c r="B156" s="337" t="s">
        <v>170</v>
      </c>
      <c r="C156" s="337"/>
      <c r="D156" s="337"/>
      <c r="E156" s="14"/>
      <c r="F156" s="14"/>
      <c r="G156" s="337" t="s">
        <v>170</v>
      </c>
      <c r="H156" s="337"/>
      <c r="I156" s="337"/>
      <c r="J156" s="248"/>
    </row>
    <row r="157" spans="1:10" x14ac:dyDescent="0.25">
      <c r="A157" s="251"/>
      <c r="B157" s="84"/>
      <c r="C157" s="84"/>
      <c r="D157" s="84"/>
      <c r="E157" s="14"/>
      <c r="F157" s="14"/>
      <c r="G157" s="84"/>
      <c r="H157" s="84"/>
      <c r="I157" s="84"/>
      <c r="J157" s="248"/>
    </row>
    <row r="158" spans="1:10" x14ac:dyDescent="0.25">
      <c r="A158" s="251"/>
      <c r="B158" s="84"/>
      <c r="C158" s="84"/>
      <c r="D158" s="84"/>
      <c r="E158" s="14"/>
      <c r="F158" s="14"/>
      <c r="G158" s="84"/>
      <c r="H158" s="84"/>
      <c r="I158" s="84"/>
      <c r="J158" s="248"/>
    </row>
    <row r="159" spans="1:10" x14ac:dyDescent="0.25">
      <c r="A159" s="251"/>
      <c r="B159" s="84"/>
      <c r="C159" s="84"/>
      <c r="D159" s="84"/>
      <c r="E159" s="14"/>
      <c r="F159" s="14"/>
      <c r="G159" s="84"/>
      <c r="H159" s="84"/>
      <c r="I159" s="84"/>
      <c r="J159" s="248"/>
    </row>
    <row r="160" spans="1:10" x14ac:dyDescent="0.25">
      <c r="A160" s="251"/>
      <c r="B160" s="84"/>
      <c r="C160" s="84"/>
      <c r="D160" s="84"/>
      <c r="E160" s="14"/>
      <c r="F160" s="14"/>
      <c r="G160" s="84"/>
      <c r="H160" s="84"/>
      <c r="I160" s="84"/>
      <c r="J160" s="248"/>
    </row>
    <row r="161" spans="1:10" x14ac:dyDescent="0.25">
      <c r="A161" s="251"/>
      <c r="B161" s="594" t="s">
        <v>178</v>
      </c>
      <c r="C161" s="594"/>
      <c r="D161" s="594"/>
      <c r="E161" s="40"/>
      <c r="F161" s="7"/>
      <c r="G161" s="594" t="s">
        <v>174</v>
      </c>
      <c r="H161" s="594"/>
      <c r="I161" s="594"/>
      <c r="J161" s="248"/>
    </row>
    <row r="162" spans="1:10" x14ac:dyDescent="0.25">
      <c r="A162" s="252"/>
      <c r="B162" s="598" t="s">
        <v>172</v>
      </c>
      <c r="C162" s="598"/>
      <c r="D162" s="598"/>
      <c r="E162" s="202"/>
      <c r="F162" s="202"/>
      <c r="G162" s="593" t="s">
        <v>173</v>
      </c>
      <c r="H162" s="593"/>
      <c r="I162" s="593"/>
      <c r="J162" s="248"/>
    </row>
    <row r="163" spans="1:10" x14ac:dyDescent="0.25">
      <c r="A163" s="251"/>
      <c r="B163" s="84"/>
      <c r="C163" s="84"/>
      <c r="D163" s="84"/>
      <c r="E163" s="14"/>
      <c r="F163" s="14"/>
      <c r="G163" s="84"/>
      <c r="H163" s="84"/>
      <c r="I163" s="84"/>
      <c r="J163" s="248"/>
    </row>
    <row r="164" spans="1:10" x14ac:dyDescent="0.25">
      <c r="A164" s="251"/>
      <c r="B164" s="84"/>
      <c r="C164" s="84"/>
      <c r="D164" s="84"/>
      <c r="E164" s="14"/>
      <c r="F164" s="14"/>
      <c r="G164" s="84"/>
      <c r="H164" s="84"/>
      <c r="I164" s="84"/>
      <c r="J164" s="248"/>
    </row>
    <row r="165" spans="1:10" x14ac:dyDescent="0.25">
      <c r="A165" s="251"/>
      <c r="B165" s="84"/>
      <c r="C165" s="84"/>
      <c r="D165" s="84"/>
      <c r="E165" s="14"/>
      <c r="F165" s="14"/>
      <c r="G165" s="84"/>
      <c r="H165" s="84"/>
      <c r="I165" s="84"/>
      <c r="J165" s="248"/>
    </row>
    <row r="166" spans="1:10" x14ac:dyDescent="0.25">
      <c r="A166" s="251"/>
      <c r="B166" s="84"/>
      <c r="C166" s="84"/>
      <c r="D166" s="84"/>
      <c r="E166" s="14"/>
      <c r="F166" s="14"/>
      <c r="G166" s="84"/>
      <c r="H166" s="84"/>
      <c r="I166" s="84"/>
      <c r="J166" s="248"/>
    </row>
    <row r="167" spans="1:10" x14ac:dyDescent="0.25">
      <c r="A167" s="251"/>
      <c r="B167" s="337" t="s">
        <v>170</v>
      </c>
      <c r="C167" s="337"/>
      <c r="D167" s="337"/>
      <c r="E167" s="14"/>
      <c r="F167" s="14"/>
      <c r="G167" s="337" t="s">
        <v>170</v>
      </c>
      <c r="H167" s="337"/>
      <c r="I167" s="337"/>
      <c r="J167" s="248"/>
    </row>
    <row r="168" spans="1:10" x14ac:dyDescent="0.25">
      <c r="A168" s="251"/>
      <c r="B168" s="84"/>
      <c r="C168" s="84"/>
      <c r="D168" s="84"/>
      <c r="E168" s="14"/>
      <c r="F168" s="14"/>
      <c r="G168" s="84"/>
      <c r="H168" s="84"/>
      <c r="I168" s="84"/>
      <c r="J168" s="248"/>
    </row>
    <row r="169" spans="1:10" ht="12.75" customHeight="1" x14ac:dyDescent="0.25">
      <c r="A169" s="251"/>
      <c r="B169" s="84"/>
      <c r="C169" s="84"/>
      <c r="D169" s="84"/>
      <c r="E169" s="14"/>
      <c r="F169" s="14"/>
      <c r="G169" s="84"/>
      <c r="H169" s="84"/>
      <c r="I169" s="84"/>
      <c r="J169" s="248"/>
    </row>
    <row r="170" spans="1:10" x14ac:dyDescent="0.25">
      <c r="A170" s="251"/>
      <c r="B170" s="84"/>
      <c r="C170" s="84"/>
      <c r="D170" s="84"/>
      <c r="E170" s="14"/>
      <c r="F170" s="14"/>
      <c r="G170" s="84"/>
      <c r="H170" s="84"/>
      <c r="I170" s="84"/>
      <c r="J170" s="248"/>
    </row>
    <row r="171" spans="1:10" x14ac:dyDescent="0.25">
      <c r="A171" s="233"/>
      <c r="B171" s="15"/>
      <c r="C171" s="14"/>
      <c r="D171" s="14"/>
      <c r="E171" s="14"/>
      <c r="F171" s="14"/>
      <c r="G171" s="14"/>
      <c r="H171" s="14"/>
      <c r="I171" s="116"/>
      <c r="J171" s="248"/>
    </row>
    <row r="172" spans="1:10" x14ac:dyDescent="0.25">
      <c r="A172" s="255"/>
      <c r="B172" s="256"/>
      <c r="C172" s="257"/>
      <c r="D172" s="257"/>
      <c r="E172" s="257"/>
      <c r="F172" s="257"/>
      <c r="G172" s="257"/>
      <c r="H172" s="257"/>
      <c r="I172" s="258"/>
      <c r="J172" s="259"/>
    </row>
    <row r="173" spans="1:10" x14ac:dyDescent="0.25">
      <c r="A173" s="118"/>
      <c r="B173" s="16"/>
      <c r="C173" s="16"/>
      <c r="D173" s="16"/>
      <c r="E173" s="117"/>
      <c r="F173" s="14"/>
      <c r="G173" s="118"/>
      <c r="H173" s="16"/>
      <c r="I173" s="16"/>
      <c r="J173" s="6"/>
    </row>
    <row r="174" spans="1:10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 spans="1:10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 ht="15.6" x14ac:dyDescent="0.3">
      <c r="A176" s="119"/>
      <c r="B176" s="120"/>
      <c r="C176" s="120"/>
      <c r="D176" s="120"/>
      <c r="E176" s="120"/>
      <c r="F176" s="120"/>
      <c r="G176" s="120"/>
      <c r="H176" s="120"/>
      <c r="I176" s="120"/>
      <c r="J176" s="120"/>
    </row>
    <row r="177" spans="1:10" ht="15.6" x14ac:dyDescent="0.3">
      <c r="A177" s="121"/>
      <c r="B177" s="120"/>
      <c r="C177" s="120"/>
      <c r="D177" s="120"/>
      <c r="E177" s="120"/>
      <c r="F177" s="120"/>
      <c r="G177" s="120"/>
      <c r="H177" s="120"/>
      <c r="I177" s="120"/>
      <c r="J177" s="120"/>
    </row>
    <row r="178" spans="1:10" ht="15.6" x14ac:dyDescent="0.3">
      <c r="A178" s="17"/>
      <c r="B178" s="6"/>
      <c r="C178" s="129"/>
      <c r="D178" s="122"/>
      <c r="E178" s="122"/>
      <c r="F178" s="120"/>
      <c r="G178" s="14"/>
      <c r="H178" s="130"/>
      <c r="I178" s="120"/>
      <c r="J178" s="120"/>
    </row>
    <row r="179" spans="1:10" ht="15.6" x14ac:dyDescent="0.3">
      <c r="A179" s="17"/>
      <c r="B179" s="6"/>
      <c r="C179" s="129"/>
      <c r="D179" s="122"/>
      <c r="E179" s="122"/>
      <c r="F179" s="120"/>
      <c r="G179" s="14"/>
      <c r="H179" s="130"/>
      <c r="I179" s="120"/>
      <c r="J179" s="120"/>
    </row>
    <row r="180" spans="1:10" ht="15.6" x14ac:dyDescent="0.3">
      <c r="A180" s="17"/>
      <c r="B180" s="6"/>
      <c r="C180" s="129"/>
      <c r="D180" s="122"/>
      <c r="E180" s="122"/>
      <c r="F180" s="120"/>
      <c r="G180" s="14"/>
      <c r="H180" s="130"/>
      <c r="I180" s="120"/>
      <c r="J180" s="120"/>
    </row>
    <row r="181" spans="1:10" ht="15.6" x14ac:dyDescent="0.3">
      <c r="A181" s="17"/>
      <c r="B181" s="6"/>
      <c r="C181" s="129"/>
      <c r="D181" s="122"/>
      <c r="E181" s="122"/>
      <c r="F181" s="120"/>
      <c r="G181" s="14"/>
      <c r="H181" s="130"/>
      <c r="I181" s="120"/>
      <c r="J181" s="120"/>
    </row>
    <row r="182" spans="1:10" ht="15.6" x14ac:dyDescent="0.3">
      <c r="A182" s="17"/>
      <c r="B182" s="6"/>
      <c r="C182" s="129"/>
      <c r="D182" s="122"/>
      <c r="E182" s="122"/>
      <c r="F182" s="120"/>
      <c r="G182" s="14"/>
      <c r="H182" s="130"/>
      <c r="I182" s="120"/>
      <c r="J182" s="120"/>
    </row>
    <row r="183" spans="1:10" ht="15.6" x14ac:dyDescent="0.3">
      <c r="A183" s="17"/>
      <c r="B183" s="6"/>
      <c r="C183" s="129"/>
      <c r="D183" s="122"/>
      <c r="E183" s="122"/>
      <c r="F183" s="120"/>
      <c r="G183" s="14"/>
      <c r="H183" s="130"/>
      <c r="I183" s="120"/>
      <c r="J183" s="120"/>
    </row>
    <row r="184" spans="1:10" ht="15.6" x14ac:dyDescent="0.3">
      <c r="A184" s="17"/>
      <c r="B184" s="6"/>
      <c r="C184" s="129"/>
      <c r="D184" s="122"/>
      <c r="E184" s="122"/>
      <c r="F184" s="120"/>
      <c r="G184" s="14"/>
      <c r="H184" s="130"/>
      <c r="I184" s="120"/>
      <c r="J184" s="120"/>
    </row>
    <row r="185" spans="1:10" ht="15.6" x14ac:dyDescent="0.3">
      <c r="A185" s="17"/>
      <c r="B185" s="6"/>
      <c r="C185" s="130"/>
      <c r="D185" s="122"/>
      <c r="E185" s="122"/>
      <c r="F185" s="120"/>
      <c r="G185" s="14"/>
      <c r="H185" s="130"/>
      <c r="I185" s="120"/>
      <c r="J185" s="120"/>
    </row>
    <row r="186" spans="1:10" ht="15.6" x14ac:dyDescent="0.3">
      <c r="A186" s="17"/>
      <c r="B186" s="6"/>
      <c r="C186" s="130"/>
      <c r="D186" s="122"/>
      <c r="E186" s="122"/>
      <c r="F186" s="120"/>
      <c r="G186" s="14"/>
      <c r="H186" s="130"/>
      <c r="I186" s="120"/>
      <c r="J186" s="120"/>
    </row>
    <row r="187" spans="1:10" ht="15.6" x14ac:dyDescent="0.3">
      <c r="A187" s="17"/>
      <c r="B187" s="6"/>
      <c r="C187" s="130"/>
      <c r="D187" s="122"/>
      <c r="E187" s="122"/>
      <c r="F187" s="120"/>
      <c r="G187" s="14"/>
      <c r="H187" s="130"/>
      <c r="I187" s="120"/>
      <c r="J187" s="120"/>
    </row>
    <row r="188" spans="1:10" ht="15.6" x14ac:dyDescent="0.3">
      <c r="A188" s="121"/>
      <c r="B188" s="6"/>
      <c r="C188" s="123"/>
      <c r="D188" s="122"/>
      <c r="E188" s="122"/>
      <c r="F188" s="120"/>
      <c r="G188" s="120"/>
      <c r="H188" s="120"/>
      <c r="I188" s="120"/>
      <c r="J188" s="120"/>
    </row>
    <row r="189" spans="1:10" ht="15.6" x14ac:dyDescent="0.3">
      <c r="A189" s="124"/>
      <c r="B189" s="6"/>
      <c r="C189" s="6"/>
      <c r="D189" s="122"/>
      <c r="E189" s="76"/>
      <c r="F189" s="120"/>
      <c r="G189" s="120"/>
      <c r="H189" s="120"/>
      <c r="I189" s="120"/>
      <c r="J189" s="120"/>
    </row>
    <row r="190" spans="1:10" ht="15.6" x14ac:dyDescent="0.3">
      <c r="A190" s="17"/>
      <c r="B190" s="120"/>
      <c r="C190" s="120"/>
      <c r="D190" s="120"/>
      <c r="E190" s="120"/>
      <c r="F190" s="120"/>
      <c r="G190" s="120"/>
      <c r="H190" s="120"/>
      <c r="I190" s="120"/>
      <c r="J190" s="120"/>
    </row>
    <row r="191" spans="1:10" ht="15.6" x14ac:dyDescent="0.3">
      <c r="A191" s="119"/>
      <c r="B191" s="120"/>
      <c r="C191" s="120"/>
      <c r="D191" s="120"/>
      <c r="E191" s="120"/>
      <c r="F191" s="120"/>
      <c r="G191" s="120"/>
      <c r="H191" s="120"/>
      <c r="I191" s="120"/>
      <c r="J191" s="120"/>
    </row>
    <row r="192" spans="1:10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 spans="1:10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 spans="1:10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 spans="1:10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</row>
    <row r="196" spans="1:10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</row>
    <row r="197" spans="1:10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</row>
  </sheetData>
  <sheetProtection formatCells="0" formatColumns="0" formatRows="0"/>
  <mergeCells count="133">
    <mergeCell ref="A130:I130"/>
    <mergeCell ref="B167:D167"/>
    <mergeCell ref="G167:I167"/>
    <mergeCell ref="A145:I145"/>
    <mergeCell ref="A147:C147"/>
    <mergeCell ref="G151:I151"/>
    <mergeCell ref="B152:D152"/>
    <mergeCell ref="G152:I152"/>
    <mergeCell ref="B156:D156"/>
    <mergeCell ref="B161:D161"/>
    <mergeCell ref="G161:I161"/>
    <mergeCell ref="G162:I162"/>
    <mergeCell ref="I134:J134"/>
    <mergeCell ref="A19:I19"/>
    <mergeCell ref="A116:I116"/>
    <mergeCell ref="A118:I118"/>
    <mergeCell ref="A86:G86"/>
    <mergeCell ref="A64:C64"/>
    <mergeCell ref="A62:C62"/>
    <mergeCell ref="A94:I94"/>
    <mergeCell ref="E44:F44"/>
    <mergeCell ref="A72:C72"/>
    <mergeCell ref="A97:I97"/>
    <mergeCell ref="H83:J83"/>
    <mergeCell ref="A87:G87"/>
    <mergeCell ref="A88:G88"/>
    <mergeCell ref="A75:E75"/>
    <mergeCell ref="A73:J73"/>
    <mergeCell ref="A77:G77"/>
    <mergeCell ref="A63:C63"/>
    <mergeCell ref="A66:C66"/>
    <mergeCell ref="A67:C67"/>
    <mergeCell ref="A68:C68"/>
    <mergeCell ref="A69:C69"/>
    <mergeCell ref="A70:C70"/>
    <mergeCell ref="E51:F51"/>
    <mergeCell ref="A76:G76"/>
    <mergeCell ref="E47:F48"/>
    <mergeCell ref="A142:I142"/>
    <mergeCell ref="G156:I156"/>
    <mergeCell ref="B162:D162"/>
    <mergeCell ref="J140:J141"/>
    <mergeCell ref="A143:I143"/>
    <mergeCell ref="A140:C141"/>
    <mergeCell ref="D140:D141"/>
    <mergeCell ref="E140:G141"/>
    <mergeCell ref="H140:H141"/>
    <mergeCell ref="J135:J136"/>
    <mergeCell ref="A71:C71"/>
    <mergeCell ref="A65:C65"/>
    <mergeCell ref="A74:J74"/>
    <mergeCell ref="A99:I99"/>
    <mergeCell ref="A78:G78"/>
    <mergeCell ref="A85:G85"/>
    <mergeCell ref="A83:G84"/>
    <mergeCell ref="A80:G80"/>
    <mergeCell ref="A79:G79"/>
    <mergeCell ref="A104:I104"/>
    <mergeCell ref="A98:I98"/>
    <mergeCell ref="A89:G89"/>
    <mergeCell ref="A138:I138"/>
    <mergeCell ref="A103:I103"/>
    <mergeCell ref="K61:M61"/>
    <mergeCell ref="A60:C61"/>
    <mergeCell ref="G60:I60"/>
    <mergeCell ref="D60:F60"/>
    <mergeCell ref="A20:I20"/>
    <mergeCell ref="A21:I21"/>
    <mergeCell ref="I40:J40"/>
    <mergeCell ref="A22:I22"/>
    <mergeCell ref="A58:J58"/>
    <mergeCell ref="A33:B33"/>
    <mergeCell ref="A42:D42"/>
    <mergeCell ref="E43:F43"/>
    <mergeCell ref="E42:I42"/>
    <mergeCell ref="E45:F46"/>
    <mergeCell ref="G45:G46"/>
    <mergeCell ref="H45:H46"/>
    <mergeCell ref="G47:G48"/>
    <mergeCell ref="H47:H48"/>
    <mergeCell ref="A57:J57"/>
    <mergeCell ref="I45:I46"/>
    <mergeCell ref="I47:I48"/>
    <mergeCell ref="E49:F49"/>
    <mergeCell ref="E50:F50"/>
    <mergeCell ref="H9:J9"/>
    <mergeCell ref="H10:J10"/>
    <mergeCell ref="H11:J12"/>
    <mergeCell ref="G7:G10"/>
    <mergeCell ref="A9:A10"/>
    <mergeCell ref="B7:F8"/>
    <mergeCell ref="N133:O133"/>
    <mergeCell ref="A92:I92"/>
    <mergeCell ref="A93:I93"/>
    <mergeCell ref="A119:I119"/>
    <mergeCell ref="A110:I110"/>
    <mergeCell ref="A115:I115"/>
    <mergeCell ref="A113:J113"/>
    <mergeCell ref="A111:I111"/>
    <mergeCell ref="A125:I125"/>
    <mergeCell ref="A127:I127"/>
    <mergeCell ref="A109:I109"/>
    <mergeCell ref="A105:I105"/>
    <mergeCell ref="A106:I106"/>
    <mergeCell ref="A121:I121"/>
    <mergeCell ref="A100:I100"/>
    <mergeCell ref="A117:I117"/>
    <mergeCell ref="A114:I114"/>
    <mergeCell ref="A123:I123"/>
    <mergeCell ref="A129:I129"/>
    <mergeCell ref="A135:C136"/>
    <mergeCell ref="D135:D136"/>
    <mergeCell ref="E135:G136"/>
    <mergeCell ref="H135:H136"/>
    <mergeCell ref="A1:J1"/>
    <mergeCell ref="A18:I18"/>
    <mergeCell ref="B9:F10"/>
    <mergeCell ref="D11:G11"/>
    <mergeCell ref="D12:G12"/>
    <mergeCell ref="A17:I17"/>
    <mergeCell ref="J15:J16"/>
    <mergeCell ref="G6:J6"/>
    <mergeCell ref="A2:J2"/>
    <mergeCell ref="A3:J3"/>
    <mergeCell ref="A5:J5"/>
    <mergeCell ref="A11:B12"/>
    <mergeCell ref="C11:C12"/>
    <mergeCell ref="A14:J14"/>
    <mergeCell ref="A6:F6"/>
    <mergeCell ref="A7:A8"/>
    <mergeCell ref="A15:I16"/>
    <mergeCell ref="H7:J7"/>
    <mergeCell ref="H8:J8"/>
  </mergeCells>
  <phoneticPr fontId="2" type="noConversion"/>
  <printOptions horizontalCentered="1" verticalCentered="1"/>
  <pageMargins left="0" right="0" top="0.78740157480314965" bottom="0.59055118110236227" header="0" footer="0"/>
  <pageSetup paperSize="9" scale="51" fitToWidth="2" fitToHeight="2" orientation="portrait" horizontalDpi="300" verticalDpi="300" r:id="rId1"/>
  <headerFooter alignWithMargins="0">
    <oddHeader xml:space="preserve">&amp;R
</oddHeader>
  </headerFooter>
  <rowBreaks count="2" manualBreakCount="2">
    <brk id="58" max="9" man="1"/>
    <brk id="7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198"/>
  <sheetViews>
    <sheetView zoomScale="78" zoomScaleNormal="78" zoomScaleSheetLayoutView="75" workbookViewId="0">
      <selection activeCell="H78" sqref="H78"/>
    </sheetView>
  </sheetViews>
  <sheetFormatPr defaultRowHeight="13.2" x14ac:dyDescent="0.25"/>
  <cols>
    <col min="1" max="1" width="23.44140625" customWidth="1"/>
    <col min="2" max="2" width="13.33203125" customWidth="1"/>
    <col min="3" max="3" width="15.6640625" customWidth="1"/>
    <col min="4" max="4" width="12.6640625" customWidth="1"/>
    <col min="5" max="6" width="17.109375" customWidth="1"/>
    <col min="7" max="7" width="14.109375" customWidth="1"/>
    <col min="8" max="8" width="16.33203125" customWidth="1"/>
    <col min="9" max="9" width="12.88671875" customWidth="1"/>
    <col min="10" max="10" width="16.88671875" customWidth="1"/>
    <col min="11" max="11" width="8.6640625" style="5" customWidth="1"/>
    <col min="12" max="12" width="5" style="5" customWidth="1"/>
  </cols>
  <sheetData>
    <row r="1" spans="1:12" ht="23.25" customHeight="1" x14ac:dyDescent="0.25">
      <c r="A1" s="555" t="s">
        <v>84</v>
      </c>
      <c r="B1" s="556"/>
      <c r="C1" s="556"/>
      <c r="D1" s="556"/>
      <c r="E1" s="556"/>
      <c r="F1" s="556"/>
      <c r="G1" s="556"/>
      <c r="H1" s="556"/>
      <c r="I1" s="556"/>
      <c r="J1" s="557"/>
      <c r="K1" s="191"/>
      <c r="L1" s="191"/>
    </row>
    <row r="2" spans="1:12" ht="22.5" customHeight="1" x14ac:dyDescent="0.25">
      <c r="A2" s="465" t="s">
        <v>259</v>
      </c>
      <c r="B2" s="464"/>
      <c r="C2" s="464"/>
      <c r="D2" s="464"/>
      <c r="E2" s="464"/>
      <c r="F2" s="464"/>
      <c r="G2" s="464"/>
      <c r="H2" s="464"/>
      <c r="I2" s="464"/>
      <c r="J2" s="570"/>
    </row>
    <row r="3" spans="1:12" ht="21.75" customHeight="1" x14ac:dyDescent="0.25">
      <c r="A3" s="465" t="s">
        <v>255</v>
      </c>
      <c r="B3" s="464"/>
      <c r="C3" s="464"/>
      <c r="D3" s="464"/>
      <c r="E3" s="464"/>
      <c r="F3" s="464"/>
      <c r="G3" s="464"/>
      <c r="H3" s="464"/>
      <c r="I3" s="464"/>
      <c r="J3" s="570"/>
    </row>
    <row r="4" spans="1:12" ht="21.75" customHeight="1" x14ac:dyDescent="0.25">
      <c r="A4" s="190"/>
      <c r="B4" s="189"/>
      <c r="C4" s="189"/>
      <c r="D4" s="189"/>
      <c r="E4" s="189"/>
      <c r="F4" s="189"/>
      <c r="G4" s="189"/>
      <c r="H4" s="189"/>
      <c r="I4" s="189"/>
      <c r="J4" s="203"/>
    </row>
    <row r="5" spans="1:12" ht="21.75" customHeight="1" x14ac:dyDescent="0.25">
      <c r="A5" s="571" t="s">
        <v>58</v>
      </c>
      <c r="B5" s="572"/>
      <c r="C5" s="572"/>
      <c r="D5" s="572"/>
      <c r="E5" s="572"/>
      <c r="F5" s="572"/>
      <c r="G5" s="572"/>
      <c r="H5" s="572"/>
      <c r="I5" s="572"/>
      <c r="J5" s="573"/>
    </row>
    <row r="6" spans="1:12" ht="23.25" customHeight="1" x14ac:dyDescent="0.25">
      <c r="A6" s="576" t="s">
        <v>29</v>
      </c>
      <c r="B6" s="577"/>
      <c r="C6" s="577"/>
      <c r="D6" s="577"/>
      <c r="E6" s="577"/>
      <c r="F6" s="577"/>
      <c r="G6" s="574"/>
      <c r="H6" s="574"/>
      <c r="I6" s="574"/>
      <c r="J6" s="575"/>
    </row>
    <row r="7" spans="1:12" ht="28.5" customHeight="1" x14ac:dyDescent="0.25">
      <c r="A7" s="585" t="s">
        <v>15</v>
      </c>
      <c r="B7" s="469"/>
      <c r="C7" s="470"/>
      <c r="D7" s="470"/>
      <c r="E7" s="470"/>
      <c r="F7" s="470"/>
      <c r="G7" s="582" t="s">
        <v>28</v>
      </c>
      <c r="H7" s="451"/>
      <c r="I7" s="451"/>
      <c r="J7" s="578"/>
      <c r="K7"/>
      <c r="L7"/>
    </row>
    <row r="8" spans="1:12" ht="13.5" customHeight="1" x14ac:dyDescent="0.25">
      <c r="A8" s="585"/>
      <c r="B8" s="470"/>
      <c r="C8" s="470"/>
      <c r="D8" s="470"/>
      <c r="E8" s="470"/>
      <c r="F8" s="470"/>
      <c r="G8" s="583"/>
      <c r="H8" s="475" t="s">
        <v>26</v>
      </c>
      <c r="I8" s="475"/>
      <c r="J8" s="579"/>
      <c r="K8"/>
      <c r="L8"/>
    </row>
    <row r="9" spans="1:12" ht="18.75" customHeight="1" x14ac:dyDescent="0.25">
      <c r="A9" s="589" t="s">
        <v>16</v>
      </c>
      <c r="B9" s="478"/>
      <c r="C9" s="470"/>
      <c r="D9" s="470"/>
      <c r="E9" s="470"/>
      <c r="F9" s="470"/>
      <c r="G9" s="583"/>
      <c r="H9" s="564"/>
      <c r="I9" s="564"/>
      <c r="J9" s="565"/>
      <c r="K9"/>
      <c r="L9"/>
    </row>
    <row r="10" spans="1:12" x14ac:dyDescent="0.25">
      <c r="A10" s="589"/>
      <c r="B10" s="479"/>
      <c r="C10" s="479"/>
      <c r="D10" s="479"/>
      <c r="E10" s="479"/>
      <c r="F10" s="479"/>
      <c r="G10" s="584"/>
      <c r="H10" s="481" t="s">
        <v>162</v>
      </c>
      <c r="I10" s="481"/>
      <c r="J10" s="561"/>
      <c r="K10" s="40"/>
      <c r="L10" s="40"/>
    </row>
    <row r="11" spans="1:12" ht="15.75" customHeight="1" x14ac:dyDescent="0.25">
      <c r="A11" s="566" t="s">
        <v>57</v>
      </c>
      <c r="B11" s="567"/>
      <c r="C11" s="580"/>
      <c r="D11" s="452" t="s">
        <v>17</v>
      </c>
      <c r="E11" s="453"/>
      <c r="F11" s="453"/>
      <c r="G11" s="453"/>
      <c r="H11" s="574"/>
      <c r="I11" s="574"/>
      <c r="J11" s="575"/>
    </row>
    <row r="12" spans="1:12" ht="24" customHeight="1" x14ac:dyDescent="0.25">
      <c r="A12" s="568"/>
      <c r="B12" s="569"/>
      <c r="C12" s="581"/>
      <c r="D12" s="440" t="s">
        <v>53</v>
      </c>
      <c r="E12" s="440"/>
      <c r="F12" s="440"/>
      <c r="G12" s="441"/>
      <c r="H12" s="574"/>
      <c r="I12" s="574"/>
      <c r="J12" s="575"/>
    </row>
    <row r="13" spans="1:12" s="187" customFormat="1" ht="24" customHeight="1" x14ac:dyDescent="0.25">
      <c r="A13" s="194"/>
      <c r="B13" s="195"/>
      <c r="C13" s="197"/>
      <c r="D13" s="196"/>
      <c r="E13" s="196"/>
      <c r="F13" s="196"/>
      <c r="G13" s="196"/>
      <c r="H13" s="198"/>
      <c r="I13" s="198"/>
      <c r="J13" s="204"/>
      <c r="K13" s="6"/>
      <c r="L13" s="6"/>
    </row>
    <row r="14" spans="1:12" ht="27" customHeight="1" x14ac:dyDescent="0.25">
      <c r="A14" s="590" t="s">
        <v>230</v>
      </c>
      <c r="B14" s="591"/>
      <c r="C14" s="591"/>
      <c r="D14" s="591"/>
      <c r="E14" s="591"/>
      <c r="F14" s="591"/>
      <c r="G14" s="591"/>
      <c r="H14" s="591"/>
      <c r="I14" s="591"/>
      <c r="J14" s="592"/>
    </row>
    <row r="15" spans="1:12" ht="15.75" customHeight="1" x14ac:dyDescent="0.25">
      <c r="A15" s="483" t="s">
        <v>243</v>
      </c>
      <c r="B15" s="484"/>
      <c r="C15" s="484"/>
      <c r="D15" s="484"/>
      <c r="E15" s="484"/>
      <c r="F15" s="484"/>
      <c r="G15" s="484"/>
      <c r="H15" s="484"/>
      <c r="I15" s="485"/>
      <c r="J15" s="607"/>
    </row>
    <row r="16" spans="1:12" ht="22.5" customHeight="1" x14ac:dyDescent="0.25">
      <c r="A16" s="486"/>
      <c r="B16" s="487"/>
      <c r="C16" s="487"/>
      <c r="D16" s="487"/>
      <c r="E16" s="487"/>
      <c r="F16" s="487"/>
      <c r="G16" s="487"/>
      <c r="H16" s="487"/>
      <c r="I16" s="488"/>
      <c r="J16" s="608"/>
    </row>
    <row r="17" spans="1:12" ht="24" customHeight="1" x14ac:dyDescent="0.25">
      <c r="A17" s="586" t="s">
        <v>147</v>
      </c>
      <c r="B17" s="587"/>
      <c r="C17" s="587"/>
      <c r="D17" s="587"/>
      <c r="E17" s="587"/>
      <c r="F17" s="587"/>
      <c r="G17" s="587"/>
      <c r="H17" s="587"/>
      <c r="I17" s="588"/>
      <c r="J17" s="272"/>
    </row>
    <row r="18" spans="1:12" s="60" customFormat="1" ht="24" customHeight="1" x14ac:dyDescent="0.25">
      <c r="A18" s="558" t="s">
        <v>149</v>
      </c>
      <c r="B18" s="559"/>
      <c r="C18" s="559"/>
      <c r="D18" s="559"/>
      <c r="E18" s="559"/>
      <c r="F18" s="559"/>
      <c r="G18" s="559"/>
      <c r="H18" s="559"/>
      <c r="I18" s="560"/>
      <c r="J18" s="205">
        <f>SUM(J19:J22)</f>
        <v>0</v>
      </c>
      <c r="K18" s="192"/>
      <c r="L18" s="192"/>
    </row>
    <row r="19" spans="1:12" ht="24" customHeight="1" x14ac:dyDescent="0.25">
      <c r="A19" s="498" t="s">
        <v>148</v>
      </c>
      <c r="B19" s="499"/>
      <c r="C19" s="499"/>
      <c r="D19" s="499"/>
      <c r="E19" s="499"/>
      <c r="F19" s="499"/>
      <c r="G19" s="499"/>
      <c r="H19" s="499"/>
      <c r="I19" s="500"/>
      <c r="J19" s="205">
        <f>B56+G50</f>
        <v>0</v>
      </c>
    </row>
    <row r="20" spans="1:12" ht="24" customHeight="1" x14ac:dyDescent="0.25">
      <c r="A20" s="498" t="s">
        <v>60</v>
      </c>
      <c r="B20" s="499"/>
      <c r="C20" s="499"/>
      <c r="D20" s="499"/>
      <c r="E20" s="499"/>
      <c r="F20" s="499"/>
      <c r="G20" s="499"/>
      <c r="H20" s="499"/>
      <c r="I20" s="500"/>
      <c r="J20" s="205">
        <f>$D$73+$G$73</f>
        <v>0</v>
      </c>
    </row>
    <row r="21" spans="1:12" ht="24" customHeight="1" x14ac:dyDescent="0.25">
      <c r="A21" s="498" t="s">
        <v>61</v>
      </c>
      <c r="B21" s="499"/>
      <c r="C21" s="499"/>
      <c r="D21" s="499"/>
      <c r="E21" s="499"/>
      <c r="F21" s="499"/>
      <c r="G21" s="499"/>
      <c r="H21" s="499"/>
      <c r="I21" s="500"/>
      <c r="J21" s="205">
        <f>$H$78</f>
        <v>0</v>
      </c>
    </row>
    <row r="22" spans="1:12" ht="24" customHeight="1" x14ac:dyDescent="0.25">
      <c r="A22" s="498" t="s">
        <v>63</v>
      </c>
      <c r="B22" s="499"/>
      <c r="C22" s="499"/>
      <c r="D22" s="499"/>
      <c r="E22" s="499"/>
      <c r="F22" s="499"/>
      <c r="G22" s="499"/>
      <c r="H22" s="499"/>
      <c r="I22" s="500"/>
      <c r="J22" s="205">
        <f>$H$90</f>
        <v>0</v>
      </c>
    </row>
    <row r="23" spans="1:12" ht="12.75" customHeight="1" x14ac:dyDescent="0.25">
      <c r="A23" s="206"/>
      <c r="B23" s="5"/>
      <c r="C23" s="5"/>
      <c r="D23" s="5"/>
      <c r="E23" s="5"/>
      <c r="F23" s="5"/>
      <c r="G23" s="5"/>
      <c r="H23" s="5"/>
      <c r="I23" s="5"/>
      <c r="J23" s="207"/>
    </row>
    <row r="24" spans="1:12" ht="15.6" x14ac:dyDescent="0.3">
      <c r="A24" s="293" t="s">
        <v>217</v>
      </c>
      <c r="B24" s="294"/>
      <c r="C24" s="294"/>
      <c r="D24" s="294"/>
      <c r="E24" s="294"/>
      <c r="F24" s="294"/>
      <c r="G24" s="294"/>
      <c r="H24" s="294"/>
      <c r="I24" s="294"/>
      <c r="J24" s="304"/>
    </row>
    <row r="25" spans="1:12" ht="15.6" x14ac:dyDescent="0.3">
      <c r="A25" s="295" t="s">
        <v>218</v>
      </c>
      <c r="B25" s="294"/>
      <c r="C25" s="294"/>
      <c r="D25" s="294"/>
      <c r="E25" s="294"/>
      <c r="F25" s="294"/>
      <c r="G25" s="294"/>
      <c r="H25" s="294"/>
      <c r="I25" s="294"/>
      <c r="J25" s="304"/>
    </row>
    <row r="26" spans="1:12" ht="15.6" x14ac:dyDescent="0.3">
      <c r="A26" s="296"/>
      <c r="B26" s="297"/>
      <c r="C26" s="298"/>
      <c r="D26" s="299" t="s">
        <v>219</v>
      </c>
      <c r="E26" s="299"/>
      <c r="F26" s="294"/>
      <c r="G26" s="300" t="s">
        <v>220</v>
      </c>
      <c r="H26" s="301"/>
      <c r="I26" s="294"/>
      <c r="J26" s="304"/>
    </row>
    <row r="27" spans="1:12" ht="15.6" x14ac:dyDescent="0.3">
      <c r="A27" s="296"/>
      <c r="B27" s="297"/>
      <c r="C27" s="298"/>
      <c r="D27" s="299" t="s">
        <v>228</v>
      </c>
      <c r="E27" s="299"/>
      <c r="F27" s="294"/>
      <c r="G27" s="300" t="s">
        <v>220</v>
      </c>
      <c r="H27" s="301"/>
      <c r="I27" s="294"/>
      <c r="J27" s="304"/>
    </row>
    <row r="28" spans="1:12" ht="15.6" x14ac:dyDescent="0.3">
      <c r="A28" s="296"/>
      <c r="B28" s="297"/>
      <c r="C28" s="298"/>
      <c r="D28" s="299" t="s">
        <v>226</v>
      </c>
      <c r="E28" s="299"/>
      <c r="F28" s="294"/>
      <c r="G28" s="300" t="s">
        <v>220</v>
      </c>
      <c r="H28" s="301"/>
      <c r="I28" s="294"/>
      <c r="J28" s="304"/>
    </row>
    <row r="29" spans="1:12" ht="15.6" x14ac:dyDescent="0.3">
      <c r="A29" s="296"/>
      <c r="B29" s="297"/>
      <c r="C29" s="298"/>
      <c r="D29" s="299" t="s">
        <v>227</v>
      </c>
      <c r="E29" s="299"/>
      <c r="F29" s="294"/>
      <c r="G29" s="300" t="s">
        <v>220</v>
      </c>
      <c r="H29" s="301"/>
      <c r="I29" s="294"/>
      <c r="J29" s="304"/>
    </row>
    <row r="30" spans="1:12" ht="15.6" x14ac:dyDescent="0.3">
      <c r="A30" s="296"/>
      <c r="B30" s="297"/>
      <c r="C30" s="298"/>
      <c r="D30" s="299" t="s">
        <v>221</v>
      </c>
      <c r="E30" s="299"/>
      <c r="F30" s="294"/>
      <c r="G30" s="300" t="s">
        <v>220</v>
      </c>
      <c r="H30" s="301"/>
      <c r="I30" s="294"/>
      <c r="J30" s="304"/>
    </row>
    <row r="31" spans="1:12" ht="15.6" x14ac:dyDescent="0.3">
      <c r="A31" s="296"/>
      <c r="B31" s="297"/>
      <c r="C31" s="298"/>
      <c r="D31" s="299" t="s">
        <v>222</v>
      </c>
      <c r="E31" s="299"/>
      <c r="F31" s="294"/>
      <c r="G31" s="300" t="s">
        <v>220</v>
      </c>
      <c r="H31" s="301"/>
      <c r="I31" s="294"/>
      <c r="J31" s="304"/>
    </row>
    <row r="32" spans="1:12" ht="15.6" x14ac:dyDescent="0.3">
      <c r="A32" s="296"/>
      <c r="B32" s="297"/>
      <c r="C32" s="298"/>
      <c r="D32" s="299" t="s">
        <v>223</v>
      </c>
      <c r="E32" s="299"/>
      <c r="F32" s="294"/>
      <c r="G32" s="300" t="s">
        <v>220</v>
      </c>
      <c r="H32" s="301"/>
      <c r="I32" s="294"/>
      <c r="J32" s="304"/>
    </row>
    <row r="33" spans="1:10" ht="15.6" x14ac:dyDescent="0.3">
      <c r="A33" s="619" t="s">
        <v>224</v>
      </c>
      <c r="B33" s="620"/>
      <c r="C33" s="302">
        <f>(C26*H26)+(C27*H27)+(C28*H28)+(C29*H29)+(C30*H30)+(C31*H31)+(C32*H32)</f>
        <v>0</v>
      </c>
      <c r="D33" s="299"/>
      <c r="E33" s="299"/>
      <c r="F33" s="294"/>
      <c r="G33" s="294"/>
      <c r="H33" s="294"/>
      <c r="I33" s="294"/>
      <c r="J33" s="304"/>
    </row>
    <row r="34" spans="1:10" ht="15.6" x14ac:dyDescent="0.3">
      <c r="A34" s="303"/>
      <c r="B34" s="294"/>
      <c r="C34" s="294"/>
      <c r="D34" s="294"/>
      <c r="E34" s="294"/>
      <c r="F34" s="294"/>
      <c r="G34" s="294"/>
      <c r="H34" s="294"/>
      <c r="I34" s="294"/>
      <c r="J34" s="304"/>
    </row>
    <row r="35" spans="1:10" ht="15.6" x14ac:dyDescent="0.3">
      <c r="A35" s="293" t="s">
        <v>225</v>
      </c>
      <c r="B35" s="294"/>
      <c r="C35" s="294"/>
      <c r="D35" s="294"/>
      <c r="E35" s="294"/>
      <c r="F35" s="294"/>
      <c r="G35" s="294"/>
      <c r="H35" s="294"/>
      <c r="I35" s="294"/>
      <c r="J35" s="305">
        <f>C33*0.65</f>
        <v>0</v>
      </c>
    </row>
    <row r="36" spans="1:10" ht="12.75" customHeight="1" x14ac:dyDescent="0.25">
      <c r="A36" s="206"/>
      <c r="B36" s="5"/>
      <c r="C36" s="5"/>
      <c r="D36" s="5"/>
      <c r="E36" s="5"/>
      <c r="F36" s="5"/>
      <c r="G36" s="5"/>
      <c r="H36" s="5"/>
      <c r="I36" s="5"/>
      <c r="J36" s="207"/>
    </row>
    <row r="37" spans="1:10" ht="17.399999999999999" x14ac:dyDescent="0.3">
      <c r="A37" s="208" t="s">
        <v>163</v>
      </c>
      <c r="B37" s="5"/>
      <c r="C37" s="5"/>
      <c r="D37" s="5"/>
      <c r="E37" s="5"/>
      <c r="F37" s="5"/>
      <c r="G37" s="5"/>
      <c r="H37" s="5"/>
      <c r="I37" s="14"/>
      <c r="J37" s="207"/>
    </row>
    <row r="38" spans="1:10" ht="7.5" customHeight="1" x14ac:dyDescent="0.3">
      <c r="A38" s="208"/>
      <c r="B38" s="5"/>
      <c r="C38" s="5"/>
      <c r="D38" s="5"/>
      <c r="E38" s="5"/>
      <c r="F38" s="5"/>
      <c r="G38" s="5"/>
      <c r="H38" s="5"/>
      <c r="I38" s="14"/>
      <c r="J38" s="207"/>
    </row>
    <row r="39" spans="1:10" ht="13.8" x14ac:dyDescent="0.25">
      <c r="A39" s="209" t="s">
        <v>151</v>
      </c>
      <c r="B39" s="5"/>
      <c r="C39" s="5"/>
      <c r="D39" s="5"/>
      <c r="E39" s="5"/>
      <c r="F39" s="5"/>
      <c r="G39" s="5"/>
      <c r="H39" s="5"/>
      <c r="I39" s="5"/>
      <c r="J39" s="207"/>
    </row>
    <row r="40" spans="1:10" ht="15.6" x14ac:dyDescent="0.3">
      <c r="A40" s="210" t="s">
        <v>152</v>
      </c>
      <c r="B40" s="5"/>
      <c r="C40" s="5"/>
      <c r="D40" s="5"/>
      <c r="E40" s="5"/>
      <c r="F40" s="5"/>
      <c r="G40" s="5"/>
      <c r="H40" s="18"/>
      <c r="I40" s="413"/>
      <c r="J40" s="612"/>
    </row>
    <row r="41" spans="1:10" ht="24" customHeight="1" x14ac:dyDescent="0.25">
      <c r="A41" s="211" t="s">
        <v>206</v>
      </c>
      <c r="B41" s="5"/>
      <c r="C41" s="5"/>
      <c r="D41" s="5"/>
      <c r="E41" s="6"/>
      <c r="F41" s="5"/>
      <c r="G41" s="5"/>
      <c r="H41" s="5"/>
      <c r="I41" s="6"/>
      <c r="J41" s="218">
        <f>D56+I50</f>
        <v>0</v>
      </c>
    </row>
    <row r="42" spans="1:10" ht="13.8" x14ac:dyDescent="0.25">
      <c r="A42" s="501" t="s">
        <v>203</v>
      </c>
      <c r="B42" s="502"/>
      <c r="C42" s="502"/>
      <c r="D42" s="503"/>
      <c r="E42" s="501" t="s">
        <v>199</v>
      </c>
      <c r="F42" s="502"/>
      <c r="G42" s="502"/>
      <c r="H42" s="502"/>
      <c r="I42" s="503"/>
      <c r="J42" s="207"/>
    </row>
    <row r="43" spans="1:10" ht="15" customHeight="1" x14ac:dyDescent="0.25">
      <c r="A43" s="284" t="s">
        <v>19</v>
      </c>
      <c r="B43" s="26" t="s">
        <v>2</v>
      </c>
      <c r="C43" s="26" t="s">
        <v>3</v>
      </c>
      <c r="D43" s="279" t="s">
        <v>4</v>
      </c>
      <c r="E43" s="621" t="s">
        <v>19</v>
      </c>
      <c r="F43" s="622"/>
      <c r="G43" s="285" t="s">
        <v>2</v>
      </c>
      <c r="H43" s="285" t="s">
        <v>3</v>
      </c>
      <c r="I43" s="286" t="s">
        <v>4</v>
      </c>
      <c r="J43" s="207"/>
    </row>
    <row r="44" spans="1:10" ht="54" customHeight="1" x14ac:dyDescent="0.25">
      <c r="A44" s="324" t="s">
        <v>263</v>
      </c>
      <c r="B44" s="281"/>
      <c r="C44" s="282">
        <v>601.9</v>
      </c>
      <c r="D44" s="199">
        <f>B44*C44</f>
        <v>0</v>
      </c>
      <c r="E44" s="482" t="s">
        <v>273</v>
      </c>
      <c r="F44" s="482"/>
      <c r="G44" s="281"/>
      <c r="H44" s="291">
        <v>116</v>
      </c>
      <c r="I44" s="199">
        <f>G44*H44</f>
        <v>0</v>
      </c>
      <c r="J44" s="207"/>
    </row>
    <row r="45" spans="1:10" ht="48" customHeight="1" x14ac:dyDescent="0.25">
      <c r="A45" s="324" t="s">
        <v>264</v>
      </c>
      <c r="B45" s="281"/>
      <c r="C45" s="282">
        <v>418.67</v>
      </c>
      <c r="D45" s="199">
        <f t="shared" ref="D45:D55" si="0">B45*C45</f>
        <v>0</v>
      </c>
      <c r="E45" s="482" t="s">
        <v>274</v>
      </c>
      <c r="F45" s="482"/>
      <c r="G45" s="542"/>
      <c r="H45" s="544">
        <v>96</v>
      </c>
      <c r="I45" s="546">
        <f>G45*H45</f>
        <v>0</v>
      </c>
      <c r="J45" s="207"/>
    </row>
    <row r="46" spans="1:10" ht="48" customHeight="1" x14ac:dyDescent="0.25">
      <c r="A46" s="324" t="s">
        <v>267</v>
      </c>
      <c r="B46" s="281"/>
      <c r="C46" s="282">
        <v>220</v>
      </c>
      <c r="D46" s="199">
        <f t="shared" si="0"/>
        <v>0</v>
      </c>
      <c r="E46" s="482"/>
      <c r="F46" s="482"/>
      <c r="G46" s="543"/>
      <c r="H46" s="545"/>
      <c r="I46" s="547"/>
      <c r="J46" s="207"/>
    </row>
    <row r="47" spans="1:10" ht="33" customHeight="1" x14ac:dyDescent="0.25">
      <c r="A47" s="324" t="s">
        <v>192</v>
      </c>
      <c r="B47" s="281"/>
      <c r="C47" s="282">
        <v>340.41</v>
      </c>
      <c r="D47" s="199">
        <f t="shared" si="0"/>
        <v>0</v>
      </c>
      <c r="E47" s="541" t="s">
        <v>275</v>
      </c>
      <c r="F47" s="541"/>
      <c r="G47" s="542"/>
      <c r="H47" s="544">
        <v>90</v>
      </c>
      <c r="I47" s="546">
        <f>G47*H47</f>
        <v>0</v>
      </c>
      <c r="J47" s="207"/>
    </row>
    <row r="48" spans="1:10" ht="33" customHeight="1" x14ac:dyDescent="0.25">
      <c r="A48" s="324" t="s">
        <v>265</v>
      </c>
      <c r="B48" s="281"/>
      <c r="C48" s="282">
        <v>268.23</v>
      </c>
      <c r="D48" s="199">
        <f t="shared" si="0"/>
        <v>0</v>
      </c>
      <c r="E48" s="541"/>
      <c r="F48" s="541"/>
      <c r="G48" s="543"/>
      <c r="H48" s="545"/>
      <c r="I48" s="547"/>
      <c r="J48" s="207"/>
    </row>
    <row r="49" spans="1:13" ht="33" customHeight="1" x14ac:dyDescent="0.25">
      <c r="A49" s="324" t="s">
        <v>266</v>
      </c>
      <c r="B49" s="281"/>
      <c r="C49" s="282">
        <v>187.94</v>
      </c>
      <c r="D49" s="199">
        <f t="shared" si="0"/>
        <v>0</v>
      </c>
      <c r="E49" s="541" t="s">
        <v>193</v>
      </c>
      <c r="F49" s="541"/>
      <c r="G49" s="281"/>
      <c r="H49" s="291">
        <v>85</v>
      </c>
      <c r="I49" s="199">
        <f>G49*H49</f>
        <v>0</v>
      </c>
      <c r="J49" s="207"/>
    </row>
    <row r="50" spans="1:13" ht="33" customHeight="1" x14ac:dyDescent="0.25">
      <c r="A50" s="324" t="s">
        <v>283</v>
      </c>
      <c r="B50" s="281"/>
      <c r="C50" s="282">
        <v>187.2</v>
      </c>
      <c r="D50" s="199">
        <f t="shared" si="0"/>
        <v>0</v>
      </c>
      <c r="E50" s="548" t="s">
        <v>194</v>
      </c>
      <c r="F50" s="549"/>
      <c r="G50" s="320"/>
      <c r="H50" s="321">
        <v>58</v>
      </c>
      <c r="I50" s="199">
        <f>G50*H50</f>
        <v>0</v>
      </c>
      <c r="J50" s="207"/>
    </row>
    <row r="51" spans="1:13" ht="33" customHeight="1" x14ac:dyDescent="0.25">
      <c r="A51" s="324" t="s">
        <v>270</v>
      </c>
      <c r="B51" s="281"/>
      <c r="C51" s="282">
        <v>115.74</v>
      </c>
      <c r="D51" s="199">
        <f t="shared" si="0"/>
        <v>0</v>
      </c>
      <c r="E51" s="553" t="s">
        <v>8</v>
      </c>
      <c r="F51" s="554"/>
      <c r="G51" s="157">
        <f>SUM(G45:G50)</f>
        <v>0</v>
      </c>
      <c r="H51" s="290" t="s">
        <v>9</v>
      </c>
      <c r="I51" s="199">
        <f>SUM(I44:I50)</f>
        <v>0</v>
      </c>
      <c r="J51" s="207"/>
    </row>
    <row r="52" spans="1:13" ht="33" customHeight="1" x14ac:dyDescent="0.25">
      <c r="A52" s="324" t="s">
        <v>271</v>
      </c>
      <c r="B52" s="281"/>
      <c r="C52" s="282">
        <v>174.01</v>
      </c>
      <c r="D52" s="199">
        <f t="shared" si="0"/>
        <v>0</v>
      </c>
      <c r="G52" s="151"/>
      <c r="H52" s="289"/>
      <c r="I52" s="287"/>
      <c r="J52" s="207"/>
    </row>
    <row r="53" spans="1:13" ht="33" customHeight="1" x14ac:dyDescent="0.25">
      <c r="A53" s="324" t="s">
        <v>272</v>
      </c>
      <c r="B53" s="281"/>
      <c r="C53" s="282"/>
      <c r="D53" s="199">
        <f t="shared" si="0"/>
        <v>0</v>
      </c>
      <c r="G53" s="151"/>
      <c r="H53" s="289"/>
      <c r="I53" s="287"/>
      <c r="J53" s="207"/>
    </row>
    <row r="54" spans="1:13" ht="33" customHeight="1" x14ac:dyDescent="0.25">
      <c r="A54" s="323"/>
      <c r="B54" s="281"/>
      <c r="C54" s="282"/>
      <c r="D54" s="199">
        <f t="shared" si="0"/>
        <v>0</v>
      </c>
      <c r="G54" s="151"/>
      <c r="H54" s="289"/>
      <c r="I54" s="287"/>
      <c r="J54" s="207"/>
    </row>
    <row r="55" spans="1:13" ht="33" customHeight="1" x14ac:dyDescent="0.25">
      <c r="A55" s="323"/>
      <c r="B55" s="281"/>
      <c r="C55" s="282"/>
      <c r="D55" s="199">
        <f t="shared" si="0"/>
        <v>0</v>
      </c>
      <c r="G55" s="151"/>
      <c r="H55" s="289"/>
      <c r="I55" s="287"/>
      <c r="J55" s="207"/>
    </row>
    <row r="56" spans="1:13" ht="33" customHeight="1" x14ac:dyDescent="0.25">
      <c r="A56" s="278" t="s">
        <v>8</v>
      </c>
      <c r="B56" s="157">
        <f>SUM(B44:B55)</f>
        <v>0</v>
      </c>
      <c r="C56" s="283" t="s">
        <v>9</v>
      </c>
      <c r="D56" s="199">
        <f>SUM(D44:D55)</f>
        <v>0</v>
      </c>
      <c r="G56" s="288"/>
      <c r="H56" s="288"/>
      <c r="I56" s="287"/>
      <c r="J56" s="207"/>
    </row>
    <row r="57" spans="1:13" s="77" customFormat="1" ht="21" customHeight="1" x14ac:dyDescent="0.25">
      <c r="A57" s="631" t="s">
        <v>211</v>
      </c>
      <c r="B57" s="551"/>
      <c r="C57" s="551"/>
      <c r="D57" s="551"/>
      <c r="E57" s="551"/>
      <c r="F57" s="551"/>
      <c r="G57" s="551"/>
      <c r="H57" s="551"/>
      <c r="I57" s="551"/>
      <c r="J57" s="552"/>
      <c r="K57" s="193"/>
      <c r="L57" s="193"/>
    </row>
    <row r="58" spans="1:13" s="77" customFormat="1" ht="21" customHeight="1" x14ac:dyDescent="0.25">
      <c r="A58" s="550" t="s">
        <v>181</v>
      </c>
      <c r="B58" s="551"/>
      <c r="C58" s="551"/>
      <c r="D58" s="551"/>
      <c r="E58" s="551"/>
      <c r="F58" s="551"/>
      <c r="G58" s="551"/>
      <c r="H58" s="551"/>
      <c r="I58" s="551"/>
      <c r="J58" s="552"/>
      <c r="K58" s="193"/>
      <c r="L58" s="193"/>
    </row>
    <row r="59" spans="1:13" s="77" customFormat="1" ht="24" customHeight="1" x14ac:dyDescent="0.25">
      <c r="A59" s="211" t="s">
        <v>205</v>
      </c>
      <c r="B59" s="185"/>
      <c r="C59" s="185"/>
      <c r="D59" s="74"/>
      <c r="E59" s="55"/>
      <c r="F59" s="74"/>
      <c r="G59" s="74"/>
      <c r="H59" s="55"/>
      <c r="I59" s="74"/>
      <c r="J59" s="216"/>
      <c r="K59" s="76"/>
      <c r="L59" s="76"/>
    </row>
    <row r="60" spans="1:13" ht="30.75" customHeight="1" x14ac:dyDescent="0.25">
      <c r="A60" s="609" t="s">
        <v>19</v>
      </c>
      <c r="B60" s="416"/>
      <c r="C60" s="417"/>
      <c r="D60" s="418" t="s">
        <v>0</v>
      </c>
      <c r="E60" s="419"/>
      <c r="F60" s="420"/>
      <c r="G60" s="418" t="s">
        <v>21</v>
      </c>
      <c r="H60" s="419"/>
      <c r="I60" s="420"/>
      <c r="J60" s="212" t="s">
        <v>1</v>
      </c>
    </row>
    <row r="61" spans="1:13" ht="22.5" customHeight="1" x14ac:dyDescent="0.25">
      <c r="A61" s="609"/>
      <c r="B61" s="416"/>
      <c r="C61" s="417"/>
      <c r="D61" s="2" t="s">
        <v>2</v>
      </c>
      <c r="E61" s="2" t="s">
        <v>150</v>
      </c>
      <c r="F61" s="3" t="s">
        <v>4</v>
      </c>
      <c r="G61" s="2" t="s">
        <v>2</v>
      </c>
      <c r="H61" s="2" t="s">
        <v>180</v>
      </c>
      <c r="I61" s="2" t="s">
        <v>4</v>
      </c>
      <c r="J61" s="213"/>
      <c r="K61" s="334"/>
      <c r="L61" s="334"/>
      <c r="M61" s="334"/>
    </row>
    <row r="62" spans="1:13" s="19" customFormat="1" ht="21" customHeight="1" x14ac:dyDescent="0.25">
      <c r="A62" s="538" t="s">
        <v>276</v>
      </c>
      <c r="B62" s="539"/>
      <c r="C62" s="540"/>
      <c r="D62" s="139"/>
      <c r="E62" s="140"/>
      <c r="F62" s="199">
        <f>(D62*E62)</f>
        <v>0</v>
      </c>
      <c r="G62" s="139"/>
      <c r="H62" s="140">
        <v>116</v>
      </c>
      <c r="I62" s="199">
        <f>( G62*H62)</f>
        <v>0</v>
      </c>
      <c r="J62" s="200">
        <f t="shared" ref="J62:J73" si="1">SUM(F62,I62)</f>
        <v>0</v>
      </c>
      <c r="K62" s="40"/>
      <c r="L62" s="40"/>
    </row>
    <row r="63" spans="1:13" s="19" customFormat="1" ht="21" customHeight="1" x14ac:dyDescent="0.25">
      <c r="A63" s="538" t="s">
        <v>277</v>
      </c>
      <c r="B63" s="539"/>
      <c r="C63" s="540"/>
      <c r="D63" s="139"/>
      <c r="E63" s="140"/>
      <c r="F63" s="199">
        <f t="shared" ref="F63:F72" si="2">(D63*E63)</f>
        <v>0</v>
      </c>
      <c r="G63" s="139"/>
      <c r="H63" s="140">
        <v>96</v>
      </c>
      <c r="I63" s="199">
        <f t="shared" ref="I63:I72" si="3">( G63*H63)</f>
        <v>0</v>
      </c>
      <c r="J63" s="200">
        <f t="shared" si="1"/>
        <v>0</v>
      </c>
      <c r="K63" s="40"/>
      <c r="L63" s="40"/>
    </row>
    <row r="64" spans="1:13" s="19" customFormat="1" ht="21" customHeight="1" x14ac:dyDescent="0.25">
      <c r="A64" s="538" t="s">
        <v>278</v>
      </c>
      <c r="B64" s="539"/>
      <c r="C64" s="540"/>
      <c r="D64" s="139"/>
      <c r="E64" s="140"/>
      <c r="F64" s="199">
        <f t="shared" si="2"/>
        <v>0</v>
      </c>
      <c r="G64" s="139"/>
      <c r="H64" s="140">
        <v>96</v>
      </c>
      <c r="I64" s="199">
        <f t="shared" si="3"/>
        <v>0</v>
      </c>
      <c r="J64" s="200">
        <f t="shared" si="1"/>
        <v>0</v>
      </c>
      <c r="K64" s="40"/>
      <c r="L64" s="40"/>
    </row>
    <row r="65" spans="1:12" s="19" customFormat="1" ht="21" customHeight="1" x14ac:dyDescent="0.25">
      <c r="A65" s="538" t="s">
        <v>192</v>
      </c>
      <c r="B65" s="539"/>
      <c r="C65" s="540"/>
      <c r="D65" s="139"/>
      <c r="E65" s="140"/>
      <c r="F65" s="199">
        <f t="shared" si="2"/>
        <v>0</v>
      </c>
      <c r="G65" s="139"/>
      <c r="H65" s="140">
        <v>90</v>
      </c>
      <c r="I65" s="199">
        <f t="shared" si="3"/>
        <v>0</v>
      </c>
      <c r="J65" s="200">
        <f>SUM(F65,I65)</f>
        <v>0</v>
      </c>
      <c r="K65" s="40"/>
      <c r="L65" s="40"/>
    </row>
    <row r="66" spans="1:12" s="322" customFormat="1" ht="21" customHeight="1" x14ac:dyDescent="0.25">
      <c r="A66" s="538" t="s">
        <v>265</v>
      </c>
      <c r="B66" s="623"/>
      <c r="C66" s="624"/>
      <c r="D66" s="139"/>
      <c r="E66" s="140"/>
      <c r="F66" s="199">
        <f t="shared" si="2"/>
        <v>0</v>
      </c>
      <c r="G66" s="139"/>
      <c r="H66" s="140">
        <v>85</v>
      </c>
      <c r="I66" s="199">
        <f t="shared" si="3"/>
        <v>0</v>
      </c>
      <c r="J66" s="200">
        <f t="shared" ref="J66:J71" si="4">SUM(F66,I66)</f>
        <v>0</v>
      </c>
      <c r="K66" s="40"/>
      <c r="L66" s="40"/>
    </row>
    <row r="67" spans="1:12" s="322" customFormat="1" ht="21" customHeight="1" x14ac:dyDescent="0.25">
      <c r="A67" s="548" t="s">
        <v>266</v>
      </c>
      <c r="B67" s="628"/>
      <c r="C67" s="549"/>
      <c r="D67" s="139"/>
      <c r="E67" s="140"/>
      <c r="F67" s="199">
        <f t="shared" si="2"/>
        <v>0</v>
      </c>
      <c r="G67" s="139"/>
      <c r="H67" s="140">
        <v>85</v>
      </c>
      <c r="I67" s="199">
        <f t="shared" si="3"/>
        <v>0</v>
      </c>
      <c r="J67" s="200">
        <f t="shared" si="4"/>
        <v>0</v>
      </c>
      <c r="K67" s="40"/>
      <c r="L67" s="40"/>
    </row>
    <row r="68" spans="1:12" s="322" customFormat="1" ht="21" customHeight="1" x14ac:dyDescent="0.25">
      <c r="A68" s="538" t="s">
        <v>268</v>
      </c>
      <c r="B68" s="539"/>
      <c r="C68" s="540"/>
      <c r="D68" s="139"/>
      <c r="E68" s="140"/>
      <c r="F68" s="199">
        <f t="shared" si="2"/>
        <v>0</v>
      </c>
      <c r="G68" s="139"/>
      <c r="H68" s="140"/>
      <c r="I68" s="199">
        <f t="shared" si="3"/>
        <v>0</v>
      </c>
      <c r="J68" s="200">
        <f t="shared" si="4"/>
        <v>0</v>
      </c>
      <c r="K68" s="40"/>
      <c r="L68" s="40"/>
    </row>
    <row r="69" spans="1:12" s="322" customFormat="1" ht="21" customHeight="1" x14ac:dyDescent="0.25">
      <c r="A69" s="625" t="s">
        <v>269</v>
      </c>
      <c r="B69" s="626"/>
      <c r="C69" s="627"/>
      <c r="D69" s="139"/>
      <c r="E69" s="140"/>
      <c r="F69" s="199">
        <f t="shared" si="2"/>
        <v>0</v>
      </c>
      <c r="G69" s="139"/>
      <c r="H69" s="140"/>
      <c r="I69" s="199">
        <f t="shared" si="3"/>
        <v>0</v>
      </c>
      <c r="J69" s="200">
        <f t="shared" si="4"/>
        <v>0</v>
      </c>
      <c r="K69" s="40"/>
      <c r="L69" s="40"/>
    </row>
    <row r="70" spans="1:12" s="322" customFormat="1" ht="21" customHeight="1" x14ac:dyDescent="0.25">
      <c r="A70" s="538" t="s">
        <v>281</v>
      </c>
      <c r="B70" s="539"/>
      <c r="C70" s="540"/>
      <c r="D70" s="139"/>
      <c r="E70" s="140"/>
      <c r="F70" s="199">
        <f t="shared" si="2"/>
        <v>0</v>
      </c>
      <c r="G70" s="139"/>
      <c r="H70" s="140">
        <v>58</v>
      </c>
      <c r="I70" s="199">
        <f t="shared" si="3"/>
        <v>0</v>
      </c>
      <c r="J70" s="200">
        <f t="shared" si="4"/>
        <v>0</v>
      </c>
      <c r="K70" s="40"/>
      <c r="L70" s="40"/>
    </row>
    <row r="71" spans="1:12" s="322" customFormat="1" ht="21" customHeight="1" x14ac:dyDescent="0.25">
      <c r="A71" s="629"/>
      <c r="B71" s="411"/>
      <c r="C71" s="412"/>
      <c r="D71" s="139"/>
      <c r="E71" s="140"/>
      <c r="F71" s="199">
        <f t="shared" si="2"/>
        <v>0</v>
      </c>
      <c r="G71" s="139"/>
      <c r="H71" s="140"/>
      <c r="I71" s="199">
        <f t="shared" si="3"/>
        <v>0</v>
      </c>
      <c r="J71" s="200">
        <f t="shared" si="4"/>
        <v>0</v>
      </c>
      <c r="K71" s="40"/>
      <c r="L71" s="40"/>
    </row>
    <row r="72" spans="1:12" s="19" customFormat="1" ht="21" customHeight="1" x14ac:dyDescent="0.25">
      <c r="A72" s="629"/>
      <c r="B72" s="409"/>
      <c r="C72" s="410"/>
      <c r="D72" s="139"/>
      <c r="E72" s="140"/>
      <c r="F72" s="199">
        <f t="shared" si="2"/>
        <v>0</v>
      </c>
      <c r="G72" s="139"/>
      <c r="H72" s="140"/>
      <c r="I72" s="199">
        <f t="shared" si="3"/>
        <v>0</v>
      </c>
      <c r="J72" s="200">
        <f t="shared" si="1"/>
        <v>0</v>
      </c>
      <c r="K72" s="40"/>
      <c r="L72" s="40"/>
    </row>
    <row r="73" spans="1:12" s="19" customFormat="1" ht="21" customHeight="1" x14ac:dyDescent="0.25">
      <c r="A73" s="630" t="s">
        <v>8</v>
      </c>
      <c r="B73" s="394"/>
      <c r="C73" s="395"/>
      <c r="D73" s="157">
        <f>SUM(D62:D72)</f>
        <v>0</v>
      </c>
      <c r="E73" s="67" t="s">
        <v>9</v>
      </c>
      <c r="F73" s="199">
        <f>SUM(F62:F72)</f>
        <v>0</v>
      </c>
      <c r="G73" s="157">
        <f>SUM(G62:G72)</f>
        <v>0</v>
      </c>
      <c r="H73" s="67" t="s">
        <v>9</v>
      </c>
      <c r="I73" s="199">
        <f>SUM(I62:I72)</f>
        <v>0</v>
      </c>
      <c r="J73" s="215">
        <f t="shared" si="1"/>
        <v>0</v>
      </c>
      <c r="K73" s="193"/>
      <c r="L73" s="193"/>
    </row>
    <row r="74" spans="1:12" s="77" customFormat="1" ht="21.75" customHeight="1" x14ac:dyDescent="0.25">
      <c r="A74" s="632" t="s">
        <v>212</v>
      </c>
      <c r="B74" s="617"/>
      <c r="C74" s="617"/>
      <c r="D74" s="617"/>
      <c r="E74" s="617"/>
      <c r="F74" s="617"/>
      <c r="G74" s="617"/>
      <c r="H74" s="617"/>
      <c r="I74" s="617"/>
      <c r="J74" s="618"/>
      <c r="K74" s="193"/>
      <c r="L74" s="193"/>
    </row>
    <row r="75" spans="1:12" s="77" customFormat="1" ht="18" customHeight="1" x14ac:dyDescent="0.25">
      <c r="A75" s="550" t="s">
        <v>181</v>
      </c>
      <c r="B75" s="551"/>
      <c r="C75" s="551"/>
      <c r="D75" s="551"/>
      <c r="E75" s="551"/>
      <c r="F75" s="551"/>
      <c r="G75" s="551"/>
      <c r="H75" s="551"/>
      <c r="I75" s="551"/>
      <c r="J75" s="552"/>
      <c r="K75" s="193"/>
      <c r="L75" s="193"/>
    </row>
    <row r="76" spans="1:12" s="77" customFormat="1" ht="19.5" customHeight="1" x14ac:dyDescent="0.25">
      <c r="A76" s="523" t="s">
        <v>204</v>
      </c>
      <c r="B76" s="524"/>
      <c r="C76" s="524"/>
      <c r="D76" s="524"/>
      <c r="E76" s="524"/>
      <c r="F76" s="186"/>
      <c r="G76" s="186"/>
      <c r="H76" s="55"/>
      <c r="I76" s="74"/>
      <c r="J76" s="216"/>
      <c r="K76" s="193"/>
      <c r="L76" s="193"/>
    </row>
    <row r="77" spans="1:12" s="19" customFormat="1" ht="27" customHeight="1" x14ac:dyDescent="0.25">
      <c r="A77" s="531" t="s">
        <v>164</v>
      </c>
      <c r="B77" s="532"/>
      <c r="C77" s="532"/>
      <c r="D77" s="532"/>
      <c r="E77" s="532"/>
      <c r="F77" s="532"/>
      <c r="G77" s="533"/>
      <c r="H77" s="56" t="s">
        <v>47</v>
      </c>
      <c r="I77" s="2" t="s">
        <v>150</v>
      </c>
      <c r="J77" s="217" t="s">
        <v>48</v>
      </c>
      <c r="K77" s="11"/>
      <c r="L77" s="11"/>
    </row>
    <row r="78" spans="1:12" s="19" customFormat="1" ht="19.5" customHeight="1" x14ac:dyDescent="0.25">
      <c r="A78" s="613" t="s">
        <v>45</v>
      </c>
      <c r="B78" s="614"/>
      <c r="C78" s="614"/>
      <c r="D78" s="614"/>
      <c r="E78" s="614"/>
      <c r="F78" s="614"/>
      <c r="G78" s="615"/>
      <c r="H78" s="265"/>
      <c r="I78" s="270">
        <v>76.3</v>
      </c>
      <c r="J78" s="214">
        <f>SUM(H78*I78)</f>
        <v>0</v>
      </c>
      <c r="K78" s="11"/>
      <c r="L78" s="11"/>
    </row>
    <row r="79" spans="1:12" s="19" customFormat="1" ht="19.5" customHeight="1" x14ac:dyDescent="0.25">
      <c r="A79" s="613" t="s">
        <v>44</v>
      </c>
      <c r="B79" s="614"/>
      <c r="C79" s="614"/>
      <c r="D79" s="614"/>
      <c r="E79" s="614"/>
      <c r="F79" s="614"/>
      <c r="G79" s="615"/>
      <c r="H79" s="265"/>
      <c r="I79" s="270">
        <v>77.47</v>
      </c>
      <c r="J79" s="214">
        <f>SUM(H79*I79)</f>
        <v>0</v>
      </c>
      <c r="K79" s="11"/>
      <c r="L79" s="11"/>
    </row>
    <row r="80" spans="1:12" s="19" customFormat="1" ht="24" customHeight="1" x14ac:dyDescent="0.25">
      <c r="A80" s="528" t="s">
        <v>8</v>
      </c>
      <c r="B80" s="529"/>
      <c r="C80" s="529"/>
      <c r="D80" s="529"/>
      <c r="E80" s="529"/>
      <c r="F80" s="529"/>
      <c r="G80" s="530"/>
      <c r="H80" s="160">
        <f>SUM(H78:H79)</f>
        <v>0</v>
      </c>
      <c r="I80" s="67" t="s">
        <v>9</v>
      </c>
      <c r="J80" s="218">
        <f>SUM(J78:J79)</f>
        <v>0</v>
      </c>
      <c r="K80" s="11"/>
      <c r="L80" s="11"/>
    </row>
    <row r="81" spans="1:12" s="19" customFormat="1" ht="30" customHeight="1" x14ac:dyDescent="0.25">
      <c r="A81" s="550" t="s">
        <v>213</v>
      </c>
      <c r="B81" s="551"/>
      <c r="C81" s="551"/>
      <c r="D81" s="551"/>
      <c r="E81" s="551"/>
      <c r="F81" s="551"/>
      <c r="G81" s="551"/>
      <c r="H81" s="51"/>
      <c r="I81" s="51"/>
      <c r="J81" s="219"/>
      <c r="K81" s="11"/>
      <c r="L81" s="11"/>
    </row>
    <row r="82" spans="1:12" s="19" customFormat="1" ht="17.25" customHeight="1" x14ac:dyDescent="0.25">
      <c r="A82" s="220"/>
      <c r="B82" s="221"/>
      <c r="C82" s="222"/>
      <c r="D82" s="223"/>
      <c r="E82" s="224"/>
      <c r="F82" s="224"/>
      <c r="G82" s="224"/>
      <c r="H82" s="224"/>
      <c r="I82" s="224"/>
      <c r="J82" s="225"/>
      <c r="K82" s="11"/>
      <c r="L82" s="11"/>
    </row>
    <row r="83" spans="1:12" ht="13.8" x14ac:dyDescent="0.25">
      <c r="A83" s="226" t="s">
        <v>246</v>
      </c>
      <c r="B83" s="227"/>
      <c r="C83" s="227"/>
      <c r="D83" s="227"/>
      <c r="E83" s="227"/>
      <c r="F83" s="227"/>
      <c r="G83" s="227"/>
      <c r="H83" s="227"/>
      <c r="I83" s="228"/>
      <c r="J83" s="229"/>
    </row>
    <row r="84" spans="1:12" ht="12" customHeight="1" x14ac:dyDescent="0.25">
      <c r="A84" s="610" t="s">
        <v>19</v>
      </c>
      <c r="B84" s="611"/>
      <c r="C84" s="611"/>
      <c r="D84" s="611"/>
      <c r="E84" s="611"/>
      <c r="F84" s="611"/>
      <c r="G84" s="611"/>
      <c r="H84" s="387" t="s">
        <v>10</v>
      </c>
      <c r="I84" s="387"/>
      <c r="J84" s="606"/>
    </row>
    <row r="85" spans="1:12" ht="15" customHeight="1" x14ac:dyDescent="0.25">
      <c r="A85" s="610"/>
      <c r="B85" s="611"/>
      <c r="C85" s="611"/>
      <c r="D85" s="611"/>
      <c r="E85" s="611"/>
      <c r="F85" s="611"/>
      <c r="G85" s="611"/>
      <c r="H85" s="2" t="s">
        <v>2</v>
      </c>
      <c r="I85" s="2" t="s">
        <v>3</v>
      </c>
      <c r="J85" s="231" t="s">
        <v>4</v>
      </c>
    </row>
    <row r="86" spans="1:12" ht="15" customHeight="1" x14ac:dyDescent="0.25">
      <c r="A86" s="525" t="s">
        <v>11</v>
      </c>
      <c r="B86" s="388"/>
      <c r="C86" s="388"/>
      <c r="D86" s="388"/>
      <c r="E86" s="388"/>
      <c r="F86" s="388"/>
      <c r="G86" s="388"/>
      <c r="H86" s="139"/>
      <c r="I86" s="140"/>
      <c r="J86" s="214">
        <f>H86*I86</f>
        <v>0</v>
      </c>
    </row>
    <row r="87" spans="1:12" ht="15" customHeight="1" x14ac:dyDescent="0.25">
      <c r="A87" s="525" t="s">
        <v>12</v>
      </c>
      <c r="B87" s="388"/>
      <c r="C87" s="388"/>
      <c r="D87" s="388"/>
      <c r="E87" s="388"/>
      <c r="F87" s="388"/>
      <c r="G87" s="388"/>
      <c r="H87" s="139"/>
      <c r="I87" s="140"/>
      <c r="J87" s="214">
        <f>H87*I87</f>
        <v>0</v>
      </c>
    </row>
    <row r="88" spans="1:12" ht="15" customHeight="1" x14ac:dyDescent="0.25">
      <c r="A88" s="525" t="s">
        <v>13</v>
      </c>
      <c r="B88" s="388"/>
      <c r="C88" s="388"/>
      <c r="D88" s="388"/>
      <c r="E88" s="388"/>
      <c r="F88" s="388"/>
      <c r="G88" s="388"/>
      <c r="H88" s="139"/>
      <c r="I88" s="140"/>
      <c r="J88" s="214">
        <f>PRODUCT(H88,I88)</f>
        <v>0</v>
      </c>
    </row>
    <row r="89" spans="1:12" ht="15" customHeight="1" x14ac:dyDescent="0.25">
      <c r="A89" s="525" t="s">
        <v>14</v>
      </c>
      <c r="B89" s="388"/>
      <c r="C89" s="388"/>
      <c r="D89" s="388"/>
      <c r="E89" s="388"/>
      <c r="F89" s="388"/>
      <c r="G89" s="388"/>
      <c r="H89" s="139"/>
      <c r="I89" s="140"/>
      <c r="J89" s="214">
        <f>PRODUCT(H89,I89)</f>
        <v>0</v>
      </c>
    </row>
    <row r="90" spans="1:12" ht="21" customHeight="1" x14ac:dyDescent="0.25">
      <c r="A90" s="526" t="s">
        <v>8</v>
      </c>
      <c r="B90" s="527"/>
      <c r="C90" s="527"/>
      <c r="D90" s="527"/>
      <c r="E90" s="527"/>
      <c r="F90" s="527"/>
      <c r="G90" s="527"/>
      <c r="H90" s="175">
        <f>SUM(H86:H89)</f>
        <v>0</v>
      </c>
      <c r="I90" s="26" t="s">
        <v>9</v>
      </c>
      <c r="J90" s="232">
        <f>SUM(J86:J89)</f>
        <v>0</v>
      </c>
    </row>
    <row r="91" spans="1:12" x14ac:dyDescent="0.25">
      <c r="A91" s="233"/>
      <c r="B91" s="14"/>
      <c r="C91" s="14"/>
      <c r="D91" s="21"/>
      <c r="E91" s="22"/>
      <c r="F91" s="14"/>
      <c r="G91" s="14"/>
      <c r="H91" s="23"/>
      <c r="I91" s="24"/>
      <c r="J91" s="230"/>
    </row>
    <row r="92" spans="1:12" s="187" customFormat="1" ht="23.25" customHeight="1" x14ac:dyDescent="0.25">
      <c r="A92" s="234" t="s">
        <v>249</v>
      </c>
      <c r="B92" s="14"/>
      <c r="C92" s="14"/>
      <c r="D92" s="21"/>
      <c r="E92" s="22"/>
      <c r="F92" s="14"/>
      <c r="G92" s="14"/>
      <c r="H92" s="188"/>
      <c r="I92" s="24"/>
      <c r="J92" s="235" t="s">
        <v>4</v>
      </c>
      <c r="K92" s="312"/>
      <c r="L92" s="312"/>
    </row>
    <row r="93" spans="1:12" s="187" customFormat="1" ht="13.5" customHeight="1" x14ac:dyDescent="0.25">
      <c r="A93" s="519" t="s">
        <v>251</v>
      </c>
      <c r="B93" s="521"/>
      <c r="C93" s="521"/>
      <c r="D93" s="521"/>
      <c r="E93" s="521"/>
      <c r="F93" s="521"/>
      <c r="G93" s="521"/>
      <c r="H93" s="521"/>
      <c r="I93" s="521"/>
      <c r="J93" s="271"/>
      <c r="K93" s="312"/>
      <c r="L93" s="312"/>
    </row>
    <row r="94" spans="1:12" s="187" customFormat="1" ht="15" customHeight="1" x14ac:dyDescent="0.25">
      <c r="A94" s="519" t="s">
        <v>250</v>
      </c>
      <c r="B94" s="521"/>
      <c r="C94" s="521"/>
      <c r="D94" s="521"/>
      <c r="E94" s="521"/>
      <c r="F94" s="521"/>
      <c r="G94" s="521"/>
      <c r="H94" s="521"/>
      <c r="I94" s="521"/>
      <c r="J94" s="271"/>
      <c r="K94" s="313"/>
      <c r="L94" s="313"/>
    </row>
    <row r="95" spans="1:12" s="187" customFormat="1" ht="21" customHeight="1" x14ac:dyDescent="0.25">
      <c r="A95" s="492" t="s">
        <v>161</v>
      </c>
      <c r="B95" s="493"/>
      <c r="C95" s="493"/>
      <c r="D95" s="493"/>
      <c r="E95" s="493"/>
      <c r="F95" s="493"/>
      <c r="G95" s="493"/>
      <c r="H95" s="493"/>
      <c r="I95" s="494"/>
      <c r="J95" s="218">
        <f>SUM(J93:J94)</f>
        <v>0</v>
      </c>
      <c r="K95" s="6"/>
      <c r="L95" s="6"/>
    </row>
    <row r="96" spans="1:12" ht="12" customHeight="1" x14ac:dyDescent="0.25">
      <c r="A96" s="236"/>
      <c r="B96" s="9"/>
      <c r="C96" s="9"/>
      <c r="D96" s="28"/>
      <c r="E96" s="29"/>
      <c r="F96" s="30"/>
      <c r="G96" s="9"/>
      <c r="H96" s="31"/>
      <c r="I96" s="29"/>
      <c r="J96" s="237"/>
    </row>
    <row r="97" spans="1:10" ht="13.8" x14ac:dyDescent="0.25">
      <c r="A97" s="238" t="s">
        <v>245</v>
      </c>
      <c r="B97" s="32"/>
      <c r="C97" s="32"/>
      <c r="D97" s="33"/>
      <c r="E97" s="9"/>
      <c r="F97" s="9"/>
      <c r="G97" s="9"/>
      <c r="H97" s="9"/>
      <c r="I97" s="9"/>
      <c r="J97" s="237"/>
    </row>
    <row r="98" spans="1:10" ht="15" customHeight="1" x14ac:dyDescent="0.25">
      <c r="A98" s="505" t="s">
        <v>247</v>
      </c>
      <c r="B98" s="379"/>
      <c r="C98" s="379"/>
      <c r="D98" s="379"/>
      <c r="E98" s="379"/>
      <c r="F98" s="379"/>
      <c r="G98" s="379"/>
      <c r="H98" s="379"/>
      <c r="I98" s="379"/>
      <c r="J98" s="214">
        <f>(J41+J73+J80+J95)*19.64%</f>
        <v>0</v>
      </c>
    </row>
    <row r="99" spans="1:10" ht="15" customHeight="1" x14ac:dyDescent="0.25">
      <c r="A99" s="512" t="s">
        <v>248</v>
      </c>
      <c r="B99" s="513"/>
      <c r="C99" s="513"/>
      <c r="D99" s="513"/>
      <c r="E99" s="513"/>
      <c r="F99" s="513"/>
      <c r="G99" s="513"/>
      <c r="H99" s="513"/>
      <c r="I99" s="513"/>
      <c r="J99" s="214">
        <f>(J41+J73+J80+J95)*10.17%</f>
        <v>0</v>
      </c>
    </row>
    <row r="100" spans="1:10" ht="15" customHeight="1" x14ac:dyDescent="0.25">
      <c r="A100" s="512" t="s">
        <v>254</v>
      </c>
      <c r="B100" s="513"/>
      <c r="C100" s="513"/>
      <c r="D100" s="513"/>
      <c r="E100" s="513"/>
      <c r="F100" s="513"/>
      <c r="G100" s="513"/>
      <c r="H100" s="513"/>
      <c r="I100" s="513"/>
      <c r="J100" s="214">
        <f>(J41+J73+J80+J95)*6.5%</f>
        <v>0</v>
      </c>
    </row>
    <row r="101" spans="1:10" ht="21" customHeight="1" x14ac:dyDescent="0.25">
      <c r="A101" s="492" t="s">
        <v>207</v>
      </c>
      <c r="B101" s="493"/>
      <c r="C101" s="493"/>
      <c r="D101" s="493"/>
      <c r="E101" s="493"/>
      <c r="F101" s="493"/>
      <c r="G101" s="493"/>
      <c r="H101" s="493"/>
      <c r="I101" s="494"/>
      <c r="J101" s="314">
        <f>SUM(J98:J100)</f>
        <v>0</v>
      </c>
    </row>
    <row r="102" spans="1:10" ht="9" customHeight="1" x14ac:dyDescent="0.25">
      <c r="A102" s="206"/>
      <c r="B102" s="9"/>
      <c r="C102" s="9"/>
      <c r="D102" s="33"/>
      <c r="E102" s="9"/>
      <c r="F102" s="9"/>
      <c r="G102" s="9"/>
      <c r="H102" s="9"/>
      <c r="I102" s="9"/>
      <c r="J102" s="237"/>
    </row>
    <row r="103" spans="1:10" ht="15.6" x14ac:dyDescent="0.3">
      <c r="A103" s="239" t="s">
        <v>155</v>
      </c>
      <c r="B103" s="9"/>
      <c r="C103" s="9"/>
      <c r="D103" s="33"/>
      <c r="E103" s="9"/>
      <c r="F103" s="9"/>
      <c r="G103" s="9"/>
      <c r="H103" s="9"/>
      <c r="I103" s="107"/>
      <c r="J103" s="240"/>
    </row>
    <row r="104" spans="1:10" x14ac:dyDescent="0.25">
      <c r="A104" s="519" t="s">
        <v>153</v>
      </c>
      <c r="B104" s="520"/>
      <c r="C104" s="520"/>
      <c r="D104" s="520"/>
      <c r="E104" s="520"/>
      <c r="F104" s="520"/>
      <c r="G104" s="520"/>
      <c r="H104" s="520"/>
      <c r="I104" s="520"/>
      <c r="J104" s="271"/>
    </row>
    <row r="105" spans="1:10" x14ac:dyDescent="0.25">
      <c r="A105" s="519" t="s">
        <v>184</v>
      </c>
      <c r="B105" s="520"/>
      <c r="C105" s="520"/>
      <c r="D105" s="520"/>
      <c r="E105" s="520"/>
      <c r="F105" s="520"/>
      <c r="G105" s="520"/>
      <c r="H105" s="520"/>
      <c r="I105" s="520"/>
      <c r="J105" s="271"/>
    </row>
    <row r="106" spans="1:10" x14ac:dyDescent="0.25">
      <c r="A106" s="519" t="s">
        <v>154</v>
      </c>
      <c r="B106" s="520"/>
      <c r="C106" s="520"/>
      <c r="D106" s="520"/>
      <c r="E106" s="520"/>
      <c r="F106" s="520"/>
      <c r="G106" s="520"/>
      <c r="H106" s="520"/>
      <c r="I106" s="520"/>
      <c r="J106" s="271"/>
    </row>
    <row r="107" spans="1:10" ht="21" customHeight="1" x14ac:dyDescent="0.25">
      <c r="A107" s="492" t="s">
        <v>161</v>
      </c>
      <c r="B107" s="493"/>
      <c r="C107" s="493"/>
      <c r="D107" s="493"/>
      <c r="E107" s="493"/>
      <c r="F107" s="493"/>
      <c r="G107" s="493"/>
      <c r="H107" s="493"/>
      <c r="I107" s="494"/>
      <c r="J107" s="218">
        <f>SUM(J104:J106)</f>
        <v>0</v>
      </c>
    </row>
    <row r="108" spans="1:10" ht="12.75" customHeight="1" x14ac:dyDescent="0.25">
      <c r="A108" s="206"/>
      <c r="B108" s="9"/>
      <c r="C108" s="9"/>
      <c r="D108" s="33"/>
      <c r="E108" s="9"/>
      <c r="F108" s="9"/>
      <c r="G108" s="9"/>
      <c r="H108" s="9"/>
      <c r="I108" s="183"/>
      <c r="J108" s="241"/>
    </row>
    <row r="109" spans="1:10" ht="15.6" x14ac:dyDescent="0.3">
      <c r="A109" s="239" t="s">
        <v>156</v>
      </c>
      <c r="B109" s="9"/>
      <c r="C109" s="9"/>
      <c r="D109" s="33"/>
      <c r="E109" s="9"/>
      <c r="F109" s="9"/>
      <c r="G109" s="9"/>
      <c r="H109" s="9"/>
      <c r="I109" s="184"/>
      <c r="J109" s="242"/>
    </row>
    <row r="110" spans="1:10" x14ac:dyDescent="0.25">
      <c r="A110" s="504" t="s">
        <v>215</v>
      </c>
      <c r="B110" s="403"/>
      <c r="C110" s="403"/>
      <c r="D110" s="403"/>
      <c r="E110" s="403"/>
      <c r="F110" s="403"/>
      <c r="G110" s="403"/>
      <c r="H110" s="403"/>
      <c r="I110" s="403"/>
      <c r="J110" s="273"/>
    </row>
    <row r="111" spans="1:10" x14ac:dyDescent="0.25">
      <c r="A111" s="504" t="s">
        <v>157</v>
      </c>
      <c r="B111" s="403"/>
      <c r="C111" s="403"/>
      <c r="D111" s="403"/>
      <c r="E111" s="403"/>
      <c r="F111" s="403"/>
      <c r="G111" s="403"/>
      <c r="H111" s="403"/>
      <c r="I111" s="403"/>
      <c r="J111" s="273"/>
    </row>
    <row r="112" spans="1:10" ht="21" customHeight="1" x14ac:dyDescent="0.25">
      <c r="A112" s="492" t="s">
        <v>161</v>
      </c>
      <c r="B112" s="493"/>
      <c r="C112" s="493"/>
      <c r="D112" s="493"/>
      <c r="E112" s="493"/>
      <c r="F112" s="493"/>
      <c r="G112" s="493"/>
      <c r="H112" s="493"/>
      <c r="I112" s="494"/>
      <c r="J112" s="218">
        <f>SUM(J110:J111)</f>
        <v>0</v>
      </c>
    </row>
    <row r="113" spans="1:12" ht="15.75" customHeight="1" x14ac:dyDescent="0.3">
      <c r="A113" s="239"/>
      <c r="B113" s="9"/>
      <c r="C113" s="9"/>
      <c r="D113" s="10"/>
      <c r="E113" s="9"/>
      <c r="F113" s="9"/>
      <c r="G113" s="9"/>
      <c r="H113" s="9"/>
      <c r="I113" s="183"/>
      <c r="J113" s="241"/>
    </row>
    <row r="114" spans="1:12" ht="16.5" customHeight="1" x14ac:dyDescent="0.3">
      <c r="A114" s="495" t="s">
        <v>158</v>
      </c>
      <c r="B114" s="496"/>
      <c r="C114" s="496"/>
      <c r="D114" s="496"/>
      <c r="E114" s="496"/>
      <c r="F114" s="496"/>
      <c r="G114" s="496"/>
      <c r="H114" s="496"/>
      <c r="I114" s="496"/>
      <c r="J114" s="497"/>
    </row>
    <row r="115" spans="1:12" x14ac:dyDescent="0.25">
      <c r="A115" s="504" t="s">
        <v>159</v>
      </c>
      <c r="B115" s="403"/>
      <c r="C115" s="403"/>
      <c r="D115" s="403"/>
      <c r="E115" s="403"/>
      <c r="F115" s="403"/>
      <c r="G115" s="403"/>
      <c r="H115" s="403"/>
      <c r="I115" s="403"/>
      <c r="J115" s="271"/>
    </row>
    <row r="116" spans="1:12" x14ac:dyDescent="0.25">
      <c r="A116" s="519" t="s">
        <v>160</v>
      </c>
      <c r="B116" s="520"/>
      <c r="C116" s="520"/>
      <c r="D116" s="520"/>
      <c r="E116" s="520"/>
      <c r="F116" s="520"/>
      <c r="G116" s="520"/>
      <c r="H116" s="520"/>
      <c r="I116" s="520"/>
      <c r="J116" s="271"/>
    </row>
    <row r="117" spans="1:12" x14ac:dyDescent="0.25">
      <c r="A117" s="504" t="s">
        <v>74</v>
      </c>
      <c r="B117" s="403"/>
      <c r="C117" s="403"/>
      <c r="D117" s="403"/>
      <c r="E117" s="403"/>
      <c r="F117" s="403"/>
      <c r="G117" s="403"/>
      <c r="H117" s="403"/>
      <c r="I117" s="403"/>
      <c r="J117" s="271"/>
    </row>
    <row r="118" spans="1:12" x14ac:dyDescent="0.25">
      <c r="A118" s="504" t="s">
        <v>72</v>
      </c>
      <c r="B118" s="403"/>
      <c r="C118" s="403"/>
      <c r="D118" s="403"/>
      <c r="E118" s="403"/>
      <c r="F118" s="403"/>
      <c r="G118" s="403"/>
      <c r="H118" s="403"/>
      <c r="I118" s="403"/>
      <c r="J118" s="273"/>
    </row>
    <row r="119" spans="1:12" x14ac:dyDescent="0.25">
      <c r="A119" s="504" t="s">
        <v>73</v>
      </c>
      <c r="B119" s="403"/>
      <c r="C119" s="403"/>
      <c r="D119" s="403"/>
      <c r="E119" s="403"/>
      <c r="F119" s="403"/>
      <c r="G119" s="403"/>
      <c r="H119" s="403"/>
      <c r="I119" s="403"/>
      <c r="J119" s="273"/>
    </row>
    <row r="120" spans="1:12" ht="21" customHeight="1" x14ac:dyDescent="0.25">
      <c r="A120" s="492" t="s">
        <v>161</v>
      </c>
      <c r="B120" s="493"/>
      <c r="C120" s="493"/>
      <c r="D120" s="493"/>
      <c r="E120" s="493"/>
      <c r="F120" s="493"/>
      <c r="G120" s="493"/>
      <c r="H120" s="493"/>
      <c r="I120" s="494"/>
      <c r="J120" s="218">
        <f>SUM(J115:J119)</f>
        <v>0</v>
      </c>
    </row>
    <row r="121" spans="1:12" x14ac:dyDescent="0.25">
      <c r="A121" s="243"/>
      <c r="B121" s="40"/>
      <c r="C121" s="40"/>
      <c r="D121" s="40"/>
      <c r="E121" s="40"/>
      <c r="F121" s="40"/>
      <c r="G121" s="40"/>
      <c r="H121" s="40"/>
      <c r="I121" s="40"/>
      <c r="J121" s="230"/>
    </row>
    <row r="122" spans="1:12" ht="15.6" x14ac:dyDescent="0.3">
      <c r="A122" s="509" t="s">
        <v>231</v>
      </c>
      <c r="B122" s="510"/>
      <c r="C122" s="510"/>
      <c r="D122" s="510"/>
      <c r="E122" s="510"/>
      <c r="F122" s="510"/>
      <c r="G122" s="510"/>
      <c r="H122" s="510"/>
      <c r="I122" s="511"/>
      <c r="J122" s="218">
        <f>J16*438.92</f>
        <v>0</v>
      </c>
    </row>
    <row r="123" spans="1:12" s="187" customFormat="1" ht="15.6" x14ac:dyDescent="0.3">
      <c r="A123" s="275"/>
      <c r="B123" s="276"/>
      <c r="C123" s="276"/>
      <c r="D123" s="276"/>
      <c r="E123" s="276"/>
      <c r="F123" s="276"/>
      <c r="G123" s="276"/>
      <c r="H123" s="276"/>
      <c r="I123" s="276"/>
      <c r="J123" s="277"/>
      <c r="K123" s="6"/>
      <c r="L123" s="6"/>
    </row>
    <row r="124" spans="1:12" ht="15.6" x14ac:dyDescent="0.3">
      <c r="A124" s="509" t="s">
        <v>232</v>
      </c>
      <c r="B124" s="510"/>
      <c r="C124" s="510"/>
      <c r="D124" s="510"/>
      <c r="E124" s="510"/>
      <c r="F124" s="510"/>
      <c r="G124" s="510"/>
      <c r="H124" s="510"/>
      <c r="I124" s="511"/>
      <c r="J124" s="218">
        <f>J16*63.66</f>
        <v>0</v>
      </c>
    </row>
    <row r="125" spans="1:12" s="187" customFormat="1" ht="15.6" x14ac:dyDescent="0.3">
      <c r="A125" s="275"/>
      <c r="B125" s="276"/>
      <c r="C125" s="276"/>
      <c r="D125" s="276"/>
      <c r="E125" s="276"/>
      <c r="F125" s="276"/>
      <c r="G125" s="276"/>
      <c r="H125" s="276"/>
      <c r="I125" s="276"/>
      <c r="J125" s="5"/>
      <c r="K125" s="6"/>
      <c r="L125" s="6"/>
    </row>
    <row r="126" spans="1:12" ht="15.75" customHeight="1" x14ac:dyDescent="0.3">
      <c r="A126" s="509" t="s">
        <v>233</v>
      </c>
      <c r="B126" s="510"/>
      <c r="C126" s="510"/>
      <c r="D126" s="510"/>
      <c r="E126" s="510"/>
      <c r="F126" s="510"/>
      <c r="G126" s="510"/>
      <c r="H126" s="510"/>
      <c r="I126" s="511"/>
      <c r="J126" s="218">
        <f>J16*305.21</f>
        <v>0</v>
      </c>
    </row>
    <row r="127" spans="1:12" ht="15.6" x14ac:dyDescent="0.3">
      <c r="A127" s="275"/>
      <c r="B127" s="276"/>
      <c r="C127" s="276"/>
      <c r="D127" s="276"/>
      <c r="E127" s="276"/>
      <c r="F127" s="276"/>
      <c r="G127" s="276"/>
      <c r="H127" s="276"/>
      <c r="I127" s="276"/>
      <c r="J127" s="5"/>
      <c r="K127"/>
    </row>
    <row r="128" spans="1:12" ht="15.6" x14ac:dyDescent="0.3">
      <c r="A128" s="509" t="s">
        <v>234</v>
      </c>
      <c r="B128" s="510"/>
      <c r="C128" s="510"/>
      <c r="D128" s="510"/>
      <c r="E128" s="510"/>
      <c r="F128" s="510"/>
      <c r="G128" s="510"/>
      <c r="H128" s="510"/>
      <c r="I128" s="511"/>
      <c r="J128" s="218">
        <f>J18*84.22</f>
        <v>0</v>
      </c>
      <c r="K128"/>
      <c r="L128"/>
    </row>
    <row r="129" spans="1:19" ht="12.75" customHeight="1" x14ac:dyDescent="0.25">
      <c r="A129" s="243"/>
      <c r="B129" s="40"/>
      <c r="C129" s="40"/>
      <c r="D129" s="40"/>
      <c r="E129" s="40"/>
      <c r="F129" s="40"/>
      <c r="G129" s="40"/>
      <c r="H129" s="40"/>
      <c r="I129" s="40"/>
      <c r="J129" s="306"/>
      <c r="K129"/>
      <c r="L129"/>
    </row>
    <row r="130" spans="1:19" ht="12.75" customHeight="1" x14ac:dyDescent="0.3">
      <c r="A130" s="509" t="s">
        <v>235</v>
      </c>
      <c r="B130" s="510"/>
      <c r="C130" s="510"/>
      <c r="D130" s="510"/>
      <c r="E130" s="510"/>
      <c r="F130" s="510"/>
      <c r="G130" s="510"/>
      <c r="H130" s="510"/>
      <c r="I130" s="511"/>
      <c r="J130" s="307">
        <f>J16*427.33</f>
        <v>0</v>
      </c>
      <c r="K130"/>
      <c r="L130"/>
    </row>
    <row r="131" spans="1:19" ht="20.25" customHeight="1" x14ac:dyDescent="0.35">
      <c r="A131" s="534" t="s">
        <v>165</v>
      </c>
      <c r="B131" s="535"/>
      <c r="C131" s="535"/>
      <c r="D131" s="535"/>
      <c r="E131" s="535"/>
      <c r="F131" s="535"/>
      <c r="G131" s="535"/>
      <c r="H131" s="535"/>
      <c r="I131" s="536"/>
      <c r="J131" s="292">
        <f>J41+J73+J80+J90+J95+J101+J107+J112+J120+J122+J124+J126+J128+J130</f>
        <v>0</v>
      </c>
    </row>
    <row r="132" spans="1:19" x14ac:dyDescent="0.25">
      <c r="A132" s="206"/>
      <c r="B132" s="5"/>
      <c r="C132" s="5"/>
      <c r="D132" s="5"/>
      <c r="E132" s="5"/>
      <c r="F132" s="5"/>
      <c r="G132" s="5"/>
      <c r="H132" s="5"/>
      <c r="I132" s="5"/>
      <c r="J132" s="207"/>
      <c r="K132" s="167"/>
    </row>
    <row r="133" spans="1:19" x14ac:dyDescent="0.25">
      <c r="A133" s="206"/>
      <c r="B133" s="5"/>
      <c r="C133" s="5"/>
      <c r="D133" s="5"/>
      <c r="E133" s="5"/>
      <c r="F133" s="5"/>
      <c r="G133" s="5"/>
      <c r="H133" s="5"/>
      <c r="I133" s="5"/>
      <c r="J133" s="207"/>
      <c r="K133" s="167"/>
    </row>
    <row r="134" spans="1:19" ht="17.399999999999999" x14ac:dyDescent="0.3">
      <c r="A134" s="244" t="s">
        <v>166</v>
      </c>
      <c r="B134" s="5"/>
      <c r="C134" s="5"/>
      <c r="D134" s="5"/>
      <c r="E134" s="5"/>
      <c r="F134" s="5"/>
      <c r="G134" s="5"/>
      <c r="H134" s="5"/>
      <c r="I134" s="5"/>
      <c r="J134" s="207"/>
      <c r="K134" s="167"/>
      <c r="N134" s="334"/>
      <c r="O134" s="334"/>
    </row>
    <row r="135" spans="1:19" ht="17.399999999999999" x14ac:dyDescent="0.3">
      <c r="A135" s="244"/>
      <c r="B135" s="5"/>
      <c r="C135" s="5"/>
      <c r="D135" s="5"/>
      <c r="E135" s="5"/>
      <c r="F135" s="5"/>
      <c r="G135" s="5"/>
      <c r="H135" s="5"/>
      <c r="I135" s="344"/>
      <c r="J135" s="537"/>
      <c r="K135" s="167"/>
      <c r="N135" s="133"/>
      <c r="O135" s="133"/>
    </row>
    <row r="136" spans="1:19" ht="21" customHeight="1" x14ac:dyDescent="0.25">
      <c r="A136" s="506" t="s">
        <v>134</v>
      </c>
      <c r="B136" s="507"/>
      <c r="C136" s="507"/>
      <c r="D136" s="514">
        <v>0.09</v>
      </c>
      <c r="E136" s="457" t="s">
        <v>124</v>
      </c>
      <c r="F136" s="457"/>
      <c r="G136" s="457"/>
      <c r="H136" s="489">
        <f>$J$131</f>
        <v>0</v>
      </c>
      <c r="I136" s="5"/>
      <c r="J136" s="515">
        <f>$H$136*$D$136</f>
        <v>0</v>
      </c>
      <c r="K136" s="167"/>
      <c r="N136" s="133"/>
      <c r="O136" s="133"/>
    </row>
    <row r="137" spans="1:19" x14ac:dyDescent="0.25">
      <c r="A137" s="506"/>
      <c r="B137" s="507"/>
      <c r="C137" s="507"/>
      <c r="D137" s="514"/>
      <c r="E137" s="457"/>
      <c r="F137" s="457"/>
      <c r="G137" s="457"/>
      <c r="H137" s="489"/>
      <c r="I137" s="5"/>
      <c r="J137" s="515"/>
      <c r="K137" s="167"/>
    </row>
    <row r="138" spans="1:19" ht="15" customHeight="1" thickBot="1" x14ac:dyDescent="0.3">
      <c r="A138" s="245"/>
      <c r="B138" s="42"/>
      <c r="C138" s="42"/>
      <c r="D138" s="136"/>
      <c r="E138" s="7"/>
      <c r="F138" s="40"/>
      <c r="G138" s="40"/>
      <c r="H138" s="40"/>
      <c r="I138" s="137"/>
      <c r="J138" s="246"/>
      <c r="K138" s="180"/>
    </row>
    <row r="139" spans="1:19" ht="15.75" customHeight="1" thickBot="1" x14ac:dyDescent="0.3">
      <c r="A139" s="516" t="s">
        <v>128</v>
      </c>
      <c r="B139" s="517"/>
      <c r="C139" s="517"/>
      <c r="D139" s="517"/>
      <c r="E139" s="517"/>
      <c r="F139" s="517"/>
      <c r="G139" s="517"/>
      <c r="H139" s="517"/>
      <c r="I139" s="518"/>
      <c r="J139" s="247">
        <f>$H$136+$J$136</f>
        <v>0</v>
      </c>
      <c r="K139" s="167"/>
    </row>
    <row r="140" spans="1:19" ht="15.75" customHeight="1" x14ac:dyDescent="0.25">
      <c r="A140" s="245"/>
      <c r="B140" s="42"/>
      <c r="C140" s="42"/>
      <c r="D140" s="7"/>
      <c r="E140" s="7"/>
      <c r="F140" s="5"/>
      <c r="G140" s="5"/>
      <c r="H140" s="69"/>
      <c r="I140" s="7"/>
      <c r="J140" s="246"/>
      <c r="K140" s="167"/>
      <c r="S140" s="5"/>
    </row>
    <row r="141" spans="1:19" ht="27" customHeight="1" x14ac:dyDescent="0.25">
      <c r="A141" s="506" t="s">
        <v>117</v>
      </c>
      <c r="B141" s="507"/>
      <c r="C141" s="507"/>
      <c r="D141" s="514">
        <v>0.114</v>
      </c>
      <c r="E141" s="508" t="s">
        <v>188</v>
      </c>
      <c r="F141" s="508"/>
      <c r="G141" s="508"/>
      <c r="H141" s="489">
        <f>$J$131</f>
        <v>0</v>
      </c>
      <c r="I141" s="6"/>
      <c r="J141" s="515">
        <f>$H$141*$D$141</f>
        <v>0</v>
      </c>
      <c r="K141" s="191"/>
    </row>
    <row r="142" spans="1:19" ht="15" customHeight="1" x14ac:dyDescent="0.25">
      <c r="A142" s="506"/>
      <c r="B142" s="507"/>
      <c r="C142" s="507"/>
      <c r="D142" s="514"/>
      <c r="E142" s="508"/>
      <c r="F142" s="508"/>
      <c r="G142" s="508"/>
      <c r="H142" s="489"/>
      <c r="I142" s="6"/>
      <c r="J142" s="515"/>
    </row>
    <row r="143" spans="1:19" ht="21" customHeight="1" thickBot="1" x14ac:dyDescent="0.5">
      <c r="A143" s="604"/>
      <c r="B143" s="605"/>
      <c r="C143" s="605"/>
      <c r="D143" s="605"/>
      <c r="E143" s="605"/>
      <c r="F143" s="605"/>
      <c r="G143" s="605"/>
      <c r="H143" s="605"/>
      <c r="I143" s="605"/>
      <c r="J143" s="248"/>
    </row>
    <row r="144" spans="1:19" ht="18" thickBot="1" x14ac:dyDescent="0.35">
      <c r="A144" s="595" t="s">
        <v>167</v>
      </c>
      <c r="B144" s="596"/>
      <c r="C144" s="596"/>
      <c r="D144" s="596"/>
      <c r="E144" s="596"/>
      <c r="F144" s="596"/>
      <c r="G144" s="596"/>
      <c r="H144" s="596"/>
      <c r="I144" s="597"/>
      <c r="J144" s="247">
        <f>J139+J141</f>
        <v>0</v>
      </c>
    </row>
    <row r="145" spans="1:10" ht="21" thickBot="1" x14ac:dyDescent="0.5">
      <c r="A145" s="249"/>
      <c r="B145" s="43"/>
      <c r="C145" s="43"/>
      <c r="D145" s="43"/>
      <c r="E145" s="43"/>
      <c r="F145" s="43"/>
      <c r="G145" s="43"/>
      <c r="H145" s="6"/>
      <c r="I145" s="6"/>
      <c r="J145" s="248"/>
    </row>
    <row r="146" spans="1:10" ht="16.2" thickBot="1" x14ac:dyDescent="0.3">
      <c r="A146" s="601" t="s">
        <v>236</v>
      </c>
      <c r="B146" s="602"/>
      <c r="C146" s="602"/>
      <c r="D146" s="602"/>
      <c r="E146" s="602"/>
      <c r="F146" s="602"/>
      <c r="G146" s="602"/>
      <c r="H146" s="602"/>
      <c r="I146" s="603"/>
      <c r="J146" s="309" t="e">
        <f>$J$144/$J$15</f>
        <v>#DIV/0!</v>
      </c>
    </row>
    <row r="147" spans="1:10" x14ac:dyDescent="0.25">
      <c r="A147" s="233"/>
      <c r="B147" s="15"/>
      <c r="C147" s="14"/>
      <c r="D147" s="14"/>
      <c r="E147" s="14"/>
      <c r="F147" s="14"/>
      <c r="G147" s="14"/>
      <c r="H147" s="14"/>
      <c r="I147" s="116"/>
      <c r="J147" s="248"/>
    </row>
    <row r="148" spans="1:10" ht="15.6" x14ac:dyDescent="0.3">
      <c r="A148" s="599" t="s">
        <v>168</v>
      </c>
      <c r="B148" s="600"/>
      <c r="C148" s="600"/>
      <c r="D148" s="16"/>
      <c r="E148" s="14"/>
      <c r="F148" s="14"/>
      <c r="G148" s="118"/>
      <c r="H148" s="16"/>
      <c r="I148" s="16"/>
      <c r="J148" s="248"/>
    </row>
    <row r="149" spans="1:10" ht="15.6" x14ac:dyDescent="0.3">
      <c r="A149" s="250"/>
      <c r="B149" s="201"/>
      <c r="C149" s="201"/>
      <c r="D149" s="16"/>
      <c r="E149" s="14"/>
      <c r="F149" s="14"/>
      <c r="G149" s="118"/>
      <c r="H149" s="16"/>
      <c r="I149" s="16"/>
      <c r="J149" s="248"/>
    </row>
    <row r="150" spans="1:10" x14ac:dyDescent="0.25">
      <c r="A150" s="251"/>
      <c r="B150" s="84"/>
      <c r="C150" s="84"/>
      <c r="D150" s="84"/>
      <c r="E150" s="14"/>
      <c r="F150" s="14"/>
      <c r="G150" s="84"/>
      <c r="H150" s="84"/>
      <c r="I150" s="84"/>
      <c r="J150" s="248"/>
    </row>
    <row r="151" spans="1:10" x14ac:dyDescent="0.25">
      <c r="A151" s="251"/>
      <c r="B151" s="84"/>
      <c r="C151" s="84"/>
      <c r="D151" s="84"/>
      <c r="E151" s="14"/>
      <c r="F151" s="14"/>
      <c r="G151" s="84"/>
      <c r="H151" s="84"/>
      <c r="I151" s="84"/>
      <c r="J151" s="248"/>
    </row>
    <row r="152" spans="1:10" x14ac:dyDescent="0.25">
      <c r="A152" s="251"/>
      <c r="B152" s="84"/>
      <c r="C152" s="84"/>
      <c r="D152" s="84"/>
      <c r="E152" s="14"/>
      <c r="F152" s="14"/>
      <c r="G152" s="594" t="s">
        <v>171</v>
      </c>
      <c r="H152" s="594"/>
      <c r="I152" s="594"/>
      <c r="J152" s="248"/>
    </row>
    <row r="153" spans="1:10" x14ac:dyDescent="0.25">
      <c r="A153" s="252"/>
      <c r="B153" s="598" t="s">
        <v>175</v>
      </c>
      <c r="C153" s="598"/>
      <c r="D153" s="598"/>
      <c r="E153" s="9"/>
      <c r="F153" s="9"/>
      <c r="G153" s="598" t="s">
        <v>169</v>
      </c>
      <c r="H153" s="598"/>
      <c r="I153" s="598"/>
      <c r="J153" s="248"/>
    </row>
    <row r="154" spans="1:10" x14ac:dyDescent="0.25">
      <c r="A154" s="233"/>
      <c r="B154" s="15"/>
      <c r="C154" s="14"/>
      <c r="D154" s="14"/>
      <c r="E154" s="14"/>
      <c r="F154" s="14"/>
      <c r="G154" s="14"/>
      <c r="H154" s="14"/>
      <c r="I154" s="116"/>
      <c r="J154" s="248"/>
    </row>
    <row r="155" spans="1:10" x14ac:dyDescent="0.25">
      <c r="A155" s="253"/>
      <c r="B155" s="79"/>
      <c r="C155" s="79"/>
      <c r="D155" s="79"/>
      <c r="E155" s="14"/>
      <c r="F155" s="14"/>
      <c r="G155" s="14"/>
      <c r="H155" s="15"/>
      <c r="I155" s="116"/>
      <c r="J155" s="248"/>
    </row>
    <row r="156" spans="1:10" x14ac:dyDescent="0.25">
      <c r="A156" s="254"/>
      <c r="B156" s="79"/>
      <c r="C156" s="79"/>
      <c r="D156" s="79"/>
      <c r="E156" s="14"/>
      <c r="F156" s="14"/>
      <c r="G156" s="14"/>
      <c r="H156" s="14"/>
      <c r="I156" s="116"/>
      <c r="J156" s="248"/>
    </row>
    <row r="157" spans="1:10" x14ac:dyDescent="0.25">
      <c r="A157" s="251"/>
      <c r="B157" s="337" t="s">
        <v>170</v>
      </c>
      <c r="C157" s="337"/>
      <c r="D157" s="337"/>
      <c r="E157" s="14"/>
      <c r="F157" s="14"/>
      <c r="G157" s="337" t="s">
        <v>170</v>
      </c>
      <c r="H157" s="337"/>
      <c r="I157" s="337"/>
      <c r="J157" s="248"/>
    </row>
    <row r="158" spans="1:10" x14ac:dyDescent="0.25">
      <c r="A158" s="251"/>
      <c r="B158" s="84"/>
      <c r="C158" s="84"/>
      <c r="D158" s="84"/>
      <c r="E158" s="14"/>
      <c r="F158" s="14"/>
      <c r="G158" s="84"/>
      <c r="H158" s="84"/>
      <c r="I158" s="84"/>
      <c r="J158" s="248"/>
    </row>
    <row r="159" spans="1:10" x14ac:dyDescent="0.25">
      <c r="A159" s="251"/>
      <c r="B159" s="84"/>
      <c r="C159" s="84"/>
      <c r="D159" s="84"/>
      <c r="E159" s="14"/>
      <c r="F159" s="14"/>
      <c r="G159" s="84"/>
      <c r="H159" s="84"/>
      <c r="I159" s="84"/>
      <c r="J159" s="248"/>
    </row>
    <row r="160" spans="1:10" x14ac:dyDescent="0.25">
      <c r="A160" s="251"/>
      <c r="B160" s="84"/>
      <c r="C160" s="84"/>
      <c r="D160" s="84"/>
      <c r="E160" s="14"/>
      <c r="F160" s="14"/>
      <c r="G160" s="84"/>
      <c r="H160" s="84"/>
      <c r="I160" s="84"/>
      <c r="J160" s="248"/>
    </row>
    <row r="161" spans="1:10" x14ac:dyDescent="0.25">
      <c r="A161" s="251"/>
      <c r="B161" s="84"/>
      <c r="C161" s="84"/>
      <c r="D161" s="84"/>
      <c r="E161" s="14"/>
      <c r="F161" s="14"/>
      <c r="G161" s="84"/>
      <c r="H161" s="84"/>
      <c r="I161" s="84"/>
      <c r="J161" s="248"/>
    </row>
    <row r="162" spans="1:10" x14ac:dyDescent="0.25">
      <c r="A162" s="251"/>
      <c r="B162" s="594" t="s">
        <v>178</v>
      </c>
      <c r="C162" s="594"/>
      <c r="D162" s="594"/>
      <c r="E162" s="40"/>
      <c r="F162" s="7"/>
      <c r="G162" s="594" t="s">
        <v>174</v>
      </c>
      <c r="H162" s="594"/>
      <c r="I162" s="594"/>
      <c r="J162" s="248"/>
    </row>
    <row r="163" spans="1:10" x14ac:dyDescent="0.25">
      <c r="A163" s="252"/>
      <c r="B163" s="598" t="s">
        <v>172</v>
      </c>
      <c r="C163" s="598"/>
      <c r="D163" s="598"/>
      <c r="E163" s="202"/>
      <c r="F163" s="202"/>
      <c r="G163" s="593" t="s">
        <v>173</v>
      </c>
      <c r="H163" s="593"/>
      <c r="I163" s="593"/>
      <c r="J163" s="248"/>
    </row>
    <row r="164" spans="1:10" x14ac:dyDescent="0.25">
      <c r="A164" s="251"/>
      <c r="B164" s="84"/>
      <c r="C164" s="84"/>
      <c r="D164" s="84"/>
      <c r="E164" s="14"/>
      <c r="F164" s="14"/>
      <c r="G164" s="84"/>
      <c r="H164" s="84"/>
      <c r="I164" s="84"/>
      <c r="J164" s="248"/>
    </row>
    <row r="165" spans="1:10" x14ac:dyDescent="0.25">
      <c r="A165" s="251"/>
      <c r="B165" s="84"/>
      <c r="C165" s="84"/>
      <c r="D165" s="84"/>
      <c r="E165" s="14"/>
      <c r="F165" s="14"/>
      <c r="G165" s="84"/>
      <c r="H165" s="84"/>
      <c r="I165" s="84"/>
      <c r="J165" s="248"/>
    </row>
    <row r="166" spans="1:10" x14ac:dyDescent="0.25">
      <c r="A166" s="251"/>
      <c r="B166" s="84"/>
      <c r="C166" s="84"/>
      <c r="D166" s="84"/>
      <c r="E166" s="14"/>
      <c r="F166" s="14"/>
      <c r="G166" s="84"/>
      <c r="H166" s="84"/>
      <c r="I166" s="84"/>
      <c r="J166" s="248"/>
    </row>
    <row r="167" spans="1:10" x14ac:dyDescent="0.25">
      <c r="A167" s="251"/>
      <c r="B167" s="84"/>
      <c r="C167" s="84"/>
      <c r="D167" s="84"/>
      <c r="E167" s="14"/>
      <c r="F167" s="14"/>
      <c r="G167" s="84"/>
      <c r="H167" s="84"/>
      <c r="I167" s="84"/>
      <c r="J167" s="248"/>
    </row>
    <row r="168" spans="1:10" x14ac:dyDescent="0.25">
      <c r="A168" s="251"/>
      <c r="B168" s="337" t="s">
        <v>170</v>
      </c>
      <c r="C168" s="337"/>
      <c r="D168" s="337"/>
      <c r="E168" s="14"/>
      <c r="F168" s="14"/>
      <c r="G168" s="337" t="s">
        <v>170</v>
      </c>
      <c r="H168" s="337"/>
      <c r="I168" s="337"/>
      <c r="J168" s="248"/>
    </row>
    <row r="169" spans="1:10" x14ac:dyDescent="0.25">
      <c r="A169" s="251"/>
      <c r="B169" s="84"/>
      <c r="C169" s="84"/>
      <c r="D169" s="84"/>
      <c r="E169" s="14"/>
      <c r="F169" s="14"/>
      <c r="G169" s="84"/>
      <c r="H169" s="84"/>
      <c r="I169" s="84"/>
      <c r="J169" s="248"/>
    </row>
    <row r="170" spans="1:10" ht="12.75" customHeight="1" x14ac:dyDescent="0.25">
      <c r="A170" s="251"/>
      <c r="B170" s="84"/>
      <c r="C170" s="84"/>
      <c r="D170" s="84"/>
      <c r="E170" s="14"/>
      <c r="F170" s="14"/>
      <c r="G170" s="84"/>
      <c r="H170" s="84"/>
      <c r="I170" s="84"/>
      <c r="J170" s="248"/>
    </row>
    <row r="171" spans="1:10" x14ac:dyDescent="0.25">
      <c r="A171" s="251"/>
      <c r="B171" s="84"/>
      <c r="C171" s="84"/>
      <c r="D171" s="84"/>
      <c r="E171" s="14"/>
      <c r="F171" s="14"/>
      <c r="G171" s="84"/>
      <c r="H171" s="84"/>
      <c r="I171" s="84"/>
      <c r="J171" s="248"/>
    </row>
    <row r="172" spans="1:10" x14ac:dyDescent="0.25">
      <c r="A172" s="233"/>
      <c r="B172" s="15"/>
      <c r="C172" s="14"/>
      <c r="D172" s="14"/>
      <c r="E172" s="14"/>
      <c r="F172" s="14"/>
      <c r="G172" s="14"/>
      <c r="H172" s="14"/>
      <c r="I172" s="116"/>
      <c r="J172" s="248"/>
    </row>
    <row r="173" spans="1:10" x14ac:dyDescent="0.25">
      <c r="A173" s="255"/>
      <c r="B173" s="256"/>
      <c r="C173" s="257"/>
      <c r="D173" s="257"/>
      <c r="E173" s="257"/>
      <c r="F173" s="257"/>
      <c r="G173" s="257"/>
      <c r="H173" s="257"/>
      <c r="I173" s="258"/>
      <c r="J173" s="259"/>
    </row>
    <row r="174" spans="1:10" x14ac:dyDescent="0.25">
      <c r="A174" s="118"/>
      <c r="B174" s="16"/>
      <c r="C174" s="16"/>
      <c r="D174" s="16"/>
      <c r="E174" s="117"/>
      <c r="F174" s="14"/>
      <c r="G174" s="118"/>
      <c r="H174" s="16"/>
      <c r="I174" s="16"/>
      <c r="J174" s="6"/>
    </row>
    <row r="175" spans="1:10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 spans="1:10" ht="15.6" x14ac:dyDescent="0.3">
      <c r="A177" s="119"/>
      <c r="B177" s="120"/>
      <c r="C177" s="120"/>
      <c r="D177" s="120"/>
      <c r="E177" s="120"/>
      <c r="F177" s="120"/>
      <c r="G177" s="120"/>
      <c r="H177" s="120"/>
      <c r="I177" s="120"/>
      <c r="J177" s="120"/>
    </row>
    <row r="178" spans="1:10" ht="15.6" x14ac:dyDescent="0.3">
      <c r="A178" s="121"/>
      <c r="B178" s="120"/>
      <c r="C178" s="120"/>
      <c r="D178" s="120"/>
      <c r="E178" s="120"/>
      <c r="F178" s="120"/>
      <c r="G178" s="120"/>
      <c r="H178" s="120"/>
      <c r="I178" s="120"/>
      <c r="J178" s="120"/>
    </row>
    <row r="179" spans="1:10" ht="15.6" x14ac:dyDescent="0.3">
      <c r="A179" s="17"/>
      <c r="B179" s="6"/>
      <c r="C179" s="129"/>
      <c r="D179" s="122"/>
      <c r="E179" s="122"/>
      <c r="F179" s="120"/>
      <c r="G179" s="14"/>
      <c r="H179" s="130"/>
      <c r="I179" s="120"/>
      <c r="J179" s="120"/>
    </row>
    <row r="180" spans="1:10" ht="15.6" x14ac:dyDescent="0.3">
      <c r="A180" s="17"/>
      <c r="B180" s="6"/>
      <c r="C180" s="129"/>
      <c r="D180" s="122"/>
      <c r="E180" s="122"/>
      <c r="F180" s="120"/>
      <c r="G180" s="14"/>
      <c r="H180" s="130"/>
      <c r="I180" s="120"/>
      <c r="J180" s="120"/>
    </row>
    <row r="181" spans="1:10" ht="15.6" x14ac:dyDescent="0.3">
      <c r="A181" s="17"/>
      <c r="B181" s="6"/>
      <c r="C181" s="129"/>
      <c r="D181" s="122"/>
      <c r="E181" s="122"/>
      <c r="F181" s="120"/>
      <c r="G181" s="14"/>
      <c r="H181" s="130"/>
      <c r="I181" s="120"/>
      <c r="J181" s="120"/>
    </row>
    <row r="182" spans="1:10" ht="15.6" x14ac:dyDescent="0.3">
      <c r="A182" s="17"/>
      <c r="B182" s="6"/>
      <c r="C182" s="129"/>
      <c r="D182" s="122"/>
      <c r="E182" s="122"/>
      <c r="F182" s="120"/>
      <c r="G182" s="14"/>
      <c r="H182" s="130"/>
      <c r="I182" s="120"/>
      <c r="J182" s="120"/>
    </row>
    <row r="183" spans="1:10" ht="15.6" x14ac:dyDescent="0.3">
      <c r="A183" s="17"/>
      <c r="B183" s="6"/>
      <c r="C183" s="129"/>
      <c r="D183" s="122"/>
      <c r="E183" s="122"/>
      <c r="F183" s="120"/>
      <c r="G183" s="14"/>
      <c r="H183" s="130"/>
      <c r="I183" s="120"/>
      <c r="J183" s="120"/>
    </row>
    <row r="184" spans="1:10" ht="15.6" x14ac:dyDescent="0.3">
      <c r="A184" s="17"/>
      <c r="B184" s="6"/>
      <c r="C184" s="129"/>
      <c r="D184" s="122"/>
      <c r="E184" s="122"/>
      <c r="F184" s="120"/>
      <c r="G184" s="14"/>
      <c r="H184" s="130"/>
      <c r="I184" s="120"/>
      <c r="J184" s="120"/>
    </row>
    <row r="185" spans="1:10" ht="15.6" x14ac:dyDescent="0.3">
      <c r="A185" s="17"/>
      <c r="B185" s="6"/>
      <c r="C185" s="129"/>
      <c r="D185" s="122"/>
      <c r="E185" s="122"/>
      <c r="F185" s="120"/>
      <c r="G185" s="14"/>
      <c r="H185" s="130"/>
      <c r="I185" s="120"/>
      <c r="J185" s="120"/>
    </row>
    <row r="186" spans="1:10" ht="15.6" x14ac:dyDescent="0.3">
      <c r="A186" s="17"/>
      <c r="B186" s="6"/>
      <c r="C186" s="130"/>
      <c r="D186" s="122"/>
      <c r="E186" s="122"/>
      <c r="F186" s="120"/>
      <c r="G186" s="14"/>
      <c r="H186" s="130"/>
      <c r="I186" s="120"/>
      <c r="J186" s="120"/>
    </row>
    <row r="187" spans="1:10" ht="15.6" x14ac:dyDescent="0.3">
      <c r="A187" s="17"/>
      <c r="B187" s="6"/>
      <c r="C187" s="130"/>
      <c r="D187" s="122"/>
      <c r="E187" s="122"/>
      <c r="F187" s="120"/>
      <c r="G187" s="14"/>
      <c r="H187" s="130"/>
      <c r="I187" s="120"/>
      <c r="J187" s="120"/>
    </row>
    <row r="188" spans="1:10" ht="15.6" x14ac:dyDescent="0.3">
      <c r="A188" s="17"/>
      <c r="B188" s="6"/>
      <c r="C188" s="130"/>
      <c r="D188" s="122"/>
      <c r="E188" s="122"/>
      <c r="F188" s="120"/>
      <c r="G188" s="14"/>
      <c r="H188" s="130"/>
      <c r="I188" s="120"/>
      <c r="J188" s="120"/>
    </row>
    <row r="189" spans="1:10" ht="15.6" x14ac:dyDescent="0.3">
      <c r="A189" s="121"/>
      <c r="B189" s="6"/>
      <c r="C189" s="123"/>
      <c r="D189" s="122"/>
      <c r="E189" s="122"/>
      <c r="F189" s="120"/>
      <c r="G189" s="120"/>
      <c r="H189" s="120"/>
      <c r="I189" s="120"/>
      <c r="J189" s="120"/>
    </row>
    <row r="190" spans="1:10" ht="15.6" x14ac:dyDescent="0.3">
      <c r="A190" s="124"/>
      <c r="B190" s="6"/>
      <c r="C190" s="6"/>
      <c r="D190" s="122"/>
      <c r="E190" s="76"/>
      <c r="F190" s="120"/>
      <c r="G190" s="120"/>
      <c r="H190" s="120"/>
      <c r="I190" s="120"/>
      <c r="J190" s="120"/>
    </row>
    <row r="191" spans="1:10" ht="15.6" x14ac:dyDescent="0.3">
      <c r="A191" s="17"/>
      <c r="B191" s="120"/>
      <c r="C191" s="120"/>
      <c r="D191" s="120"/>
      <c r="E191" s="120"/>
      <c r="F191" s="120"/>
      <c r="G191" s="120"/>
      <c r="H191" s="120"/>
      <c r="I191" s="120"/>
      <c r="J191" s="120"/>
    </row>
    <row r="192" spans="1:10" ht="15.6" x14ac:dyDescent="0.3">
      <c r="A192" s="119"/>
      <c r="B192" s="120"/>
      <c r="C192" s="120"/>
      <c r="D192" s="120"/>
      <c r="E192" s="120"/>
      <c r="F192" s="120"/>
      <c r="G192" s="120"/>
      <c r="H192" s="120"/>
      <c r="I192" s="120"/>
      <c r="J192" s="120"/>
    </row>
    <row r="193" spans="1:10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 spans="1:10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 spans="1:10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 spans="1:10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</row>
    <row r="197" spans="1:10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</row>
    <row r="198" spans="1:10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</row>
  </sheetData>
  <sheetProtection formatCells="0" formatColumns="0" formatRows="0"/>
  <mergeCells count="134">
    <mergeCell ref="H141:H142"/>
    <mergeCell ref="A136:C137"/>
    <mergeCell ref="I135:J135"/>
    <mergeCell ref="A131:I131"/>
    <mergeCell ref="B168:D168"/>
    <mergeCell ref="G168:I168"/>
    <mergeCell ref="A146:I146"/>
    <mergeCell ref="A148:C148"/>
    <mergeCell ref="G152:I152"/>
    <mergeCell ref="J136:J137"/>
    <mergeCell ref="J141:J142"/>
    <mergeCell ref="G162:I162"/>
    <mergeCell ref="E136:G137"/>
    <mergeCell ref="H136:H137"/>
    <mergeCell ref="B163:D163"/>
    <mergeCell ref="G163:I163"/>
    <mergeCell ref="G157:I157"/>
    <mergeCell ref="B153:D153"/>
    <mergeCell ref="B157:D157"/>
    <mergeCell ref="B162:D162"/>
    <mergeCell ref="A144:I144"/>
    <mergeCell ref="A143:I143"/>
    <mergeCell ref="G153:I153"/>
    <mergeCell ref="A141:C142"/>
    <mergeCell ref="D141:D142"/>
    <mergeCell ref="E141:G142"/>
    <mergeCell ref="A7:A8"/>
    <mergeCell ref="A42:D42"/>
    <mergeCell ref="A130:I130"/>
    <mergeCell ref="A78:G78"/>
    <mergeCell ref="H84:J84"/>
    <mergeCell ref="A76:E76"/>
    <mergeCell ref="A86:G86"/>
    <mergeCell ref="A81:G81"/>
    <mergeCell ref="A74:J74"/>
    <mergeCell ref="A110:I110"/>
    <mergeCell ref="A114:J114"/>
    <mergeCell ref="A69:C69"/>
    <mergeCell ref="A70:C70"/>
    <mergeCell ref="A71:C71"/>
    <mergeCell ref="A80:G80"/>
    <mergeCell ref="A95:I95"/>
    <mergeCell ref="A101:I101"/>
    <mergeCell ref="A107:I107"/>
    <mergeCell ref="A106:I106"/>
    <mergeCell ref="A98:I98"/>
    <mergeCell ref="A67:C67"/>
    <mergeCell ref="A22:I22"/>
    <mergeCell ref="A11:B12"/>
    <mergeCell ref="A33:B33"/>
    <mergeCell ref="A1:J1"/>
    <mergeCell ref="A18:I18"/>
    <mergeCell ref="A19:I19"/>
    <mergeCell ref="G7:G10"/>
    <mergeCell ref="D11:G11"/>
    <mergeCell ref="A2:J2"/>
    <mergeCell ref="A3:J3"/>
    <mergeCell ref="A9:A10"/>
    <mergeCell ref="J15:J16"/>
    <mergeCell ref="A17:I17"/>
    <mergeCell ref="A5:J5"/>
    <mergeCell ref="B7:F8"/>
    <mergeCell ref="A14:J14"/>
    <mergeCell ref="A15:I16"/>
    <mergeCell ref="H7:J7"/>
    <mergeCell ref="H8:J8"/>
    <mergeCell ref="G6:J6"/>
    <mergeCell ref="A6:F6"/>
    <mergeCell ref="H9:J9"/>
    <mergeCell ref="B9:F10"/>
    <mergeCell ref="H10:J10"/>
    <mergeCell ref="D12:G12"/>
    <mergeCell ref="C11:C12"/>
    <mergeCell ref="H11:J12"/>
    <mergeCell ref="N134:O134"/>
    <mergeCell ref="A118:I118"/>
    <mergeCell ref="A119:I119"/>
    <mergeCell ref="A122:I122"/>
    <mergeCell ref="A124:I124"/>
    <mergeCell ref="A126:I126"/>
    <mergeCell ref="A128:I128"/>
    <mergeCell ref="A87:G87"/>
    <mergeCell ref="A105:I105"/>
    <mergeCell ref="A89:G89"/>
    <mergeCell ref="A104:I104"/>
    <mergeCell ref="A99:I99"/>
    <mergeCell ref="A93:I93"/>
    <mergeCell ref="A94:I94"/>
    <mergeCell ref="A100:I100"/>
    <mergeCell ref="A117:I117"/>
    <mergeCell ref="A112:I112"/>
    <mergeCell ref="A90:G90"/>
    <mergeCell ref="A88:G88"/>
    <mergeCell ref="A115:I115"/>
    <mergeCell ref="A120:I120"/>
    <mergeCell ref="A116:I116"/>
    <mergeCell ref="A111:I111"/>
    <mergeCell ref="E42:I42"/>
    <mergeCell ref="A20:I20"/>
    <mergeCell ref="A21:I21"/>
    <mergeCell ref="D60:F60"/>
    <mergeCell ref="I40:J40"/>
    <mergeCell ref="G60:I60"/>
    <mergeCell ref="E51:F51"/>
    <mergeCell ref="A66:C66"/>
    <mergeCell ref="A73:C73"/>
    <mergeCell ref="A68:C68"/>
    <mergeCell ref="I45:I46"/>
    <mergeCell ref="I47:I48"/>
    <mergeCell ref="A57:J57"/>
    <mergeCell ref="K61:M61"/>
    <mergeCell ref="A139:I139"/>
    <mergeCell ref="E49:F49"/>
    <mergeCell ref="E50:F50"/>
    <mergeCell ref="E43:F43"/>
    <mergeCell ref="E45:F46"/>
    <mergeCell ref="G45:G46"/>
    <mergeCell ref="A77:G77"/>
    <mergeCell ref="A64:C64"/>
    <mergeCell ref="A79:G79"/>
    <mergeCell ref="E44:F44"/>
    <mergeCell ref="G47:G48"/>
    <mergeCell ref="H47:H48"/>
    <mergeCell ref="H45:H46"/>
    <mergeCell ref="A58:J58"/>
    <mergeCell ref="A60:C61"/>
    <mergeCell ref="A62:C62"/>
    <mergeCell ref="E47:F48"/>
    <mergeCell ref="A72:C72"/>
    <mergeCell ref="A65:C65"/>
    <mergeCell ref="A84:G85"/>
    <mergeCell ref="A63:C63"/>
    <mergeCell ref="A75:J75"/>
    <mergeCell ref="D136:D137"/>
  </mergeCells>
  <phoneticPr fontId="2" type="noConversion"/>
  <printOptions horizontalCentered="1" verticalCentered="1"/>
  <pageMargins left="0" right="0" top="0.78740157480314965" bottom="0.59055118110236227" header="0" footer="0"/>
  <pageSetup paperSize="9" scale="49" fitToWidth="2" fitToHeight="2" orientation="portrait" r:id="rId1"/>
  <headerFooter alignWithMargins="0">
    <oddHeader xml:space="preserve">&amp;R
</oddHeader>
  </headerFooter>
  <rowBreaks count="2" manualBreakCount="2">
    <brk id="58" max="9" man="1"/>
    <brk id="75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1"/>
  <sheetViews>
    <sheetView zoomScale="78" zoomScaleNormal="78" zoomScaleSheetLayoutView="75" workbookViewId="0">
      <selection activeCell="H44" sqref="H44:H49"/>
    </sheetView>
  </sheetViews>
  <sheetFormatPr defaultRowHeight="13.2" x14ac:dyDescent="0.25"/>
  <cols>
    <col min="1" max="1" width="23.44140625" customWidth="1"/>
    <col min="2" max="2" width="13.33203125" customWidth="1"/>
    <col min="3" max="3" width="15.6640625" customWidth="1"/>
    <col min="4" max="4" width="12.6640625" customWidth="1"/>
    <col min="5" max="6" width="17.109375" customWidth="1"/>
    <col min="7" max="7" width="14.109375" customWidth="1"/>
    <col min="8" max="8" width="16.33203125" customWidth="1"/>
    <col min="9" max="9" width="12.88671875" customWidth="1"/>
    <col min="10" max="10" width="16.88671875" customWidth="1"/>
    <col min="11" max="11" width="8.6640625" style="5" customWidth="1"/>
    <col min="12" max="12" width="5" style="5" customWidth="1"/>
  </cols>
  <sheetData>
    <row r="1" spans="1:12" ht="23.25" customHeight="1" x14ac:dyDescent="0.25">
      <c r="A1" s="555" t="s">
        <v>84</v>
      </c>
      <c r="B1" s="556"/>
      <c r="C1" s="556"/>
      <c r="D1" s="556"/>
      <c r="E1" s="556"/>
      <c r="F1" s="556"/>
      <c r="G1" s="556"/>
      <c r="H1" s="556"/>
      <c r="I1" s="556"/>
      <c r="J1" s="557"/>
      <c r="K1" s="191"/>
      <c r="L1" s="191"/>
    </row>
    <row r="2" spans="1:12" ht="22.5" customHeight="1" x14ac:dyDescent="0.25">
      <c r="A2" s="465" t="s">
        <v>260</v>
      </c>
      <c r="B2" s="464"/>
      <c r="C2" s="464"/>
      <c r="D2" s="464"/>
      <c r="E2" s="464"/>
      <c r="F2" s="464"/>
      <c r="G2" s="464"/>
      <c r="H2" s="464"/>
      <c r="I2" s="464"/>
      <c r="J2" s="570"/>
    </row>
    <row r="3" spans="1:12" ht="21.75" customHeight="1" x14ac:dyDescent="0.25">
      <c r="A3" s="465" t="s">
        <v>255</v>
      </c>
      <c r="B3" s="464"/>
      <c r="C3" s="464"/>
      <c r="D3" s="464"/>
      <c r="E3" s="464"/>
      <c r="F3" s="464"/>
      <c r="G3" s="464"/>
      <c r="H3" s="464"/>
      <c r="I3" s="464"/>
      <c r="J3" s="570"/>
    </row>
    <row r="4" spans="1:12" ht="21.75" customHeight="1" x14ac:dyDescent="0.25">
      <c r="A4" s="190"/>
      <c r="B4" s="189"/>
      <c r="C4" s="189"/>
      <c r="D4" s="189"/>
      <c r="E4" s="189"/>
      <c r="F4" s="189"/>
      <c r="G4" s="189"/>
      <c r="H4" s="189"/>
      <c r="I4" s="189"/>
      <c r="J4" s="203"/>
    </row>
    <row r="5" spans="1:12" ht="21.75" customHeight="1" x14ac:dyDescent="0.25">
      <c r="A5" s="571" t="s">
        <v>58</v>
      </c>
      <c r="B5" s="572"/>
      <c r="C5" s="572"/>
      <c r="D5" s="572"/>
      <c r="E5" s="572"/>
      <c r="F5" s="572"/>
      <c r="G5" s="572"/>
      <c r="H5" s="572"/>
      <c r="I5" s="572"/>
      <c r="J5" s="573"/>
    </row>
    <row r="6" spans="1:12" ht="23.25" customHeight="1" x14ac:dyDescent="0.25">
      <c r="A6" s="576" t="s">
        <v>29</v>
      </c>
      <c r="B6" s="577"/>
      <c r="C6" s="577"/>
      <c r="D6" s="577"/>
      <c r="E6" s="577"/>
      <c r="F6" s="577"/>
      <c r="G6" s="574"/>
      <c r="H6" s="574"/>
      <c r="I6" s="574"/>
      <c r="J6" s="575"/>
    </row>
    <row r="7" spans="1:12" ht="28.5" customHeight="1" x14ac:dyDescent="0.25">
      <c r="A7" s="585" t="s">
        <v>15</v>
      </c>
      <c r="B7" s="635"/>
      <c r="C7" s="470"/>
      <c r="D7" s="470"/>
      <c r="E7" s="470"/>
      <c r="F7" s="470"/>
      <c r="G7" s="582" t="s">
        <v>28</v>
      </c>
      <c r="H7" s="451"/>
      <c r="I7" s="451"/>
      <c r="J7" s="578"/>
      <c r="K7"/>
      <c r="L7"/>
    </row>
    <row r="8" spans="1:12" ht="13.5" customHeight="1" x14ac:dyDescent="0.25">
      <c r="A8" s="585"/>
      <c r="B8" s="470"/>
      <c r="C8" s="470"/>
      <c r="D8" s="470"/>
      <c r="E8" s="470"/>
      <c r="F8" s="470"/>
      <c r="G8" s="583"/>
      <c r="H8" s="475" t="s">
        <v>26</v>
      </c>
      <c r="I8" s="475"/>
      <c r="J8" s="579"/>
      <c r="K8"/>
      <c r="L8"/>
    </row>
    <row r="9" spans="1:12" ht="18.75" customHeight="1" x14ac:dyDescent="0.25">
      <c r="A9" s="589" t="s">
        <v>16</v>
      </c>
      <c r="B9" s="478"/>
      <c r="C9" s="470"/>
      <c r="D9" s="470"/>
      <c r="E9" s="470"/>
      <c r="F9" s="470"/>
      <c r="G9" s="583"/>
      <c r="H9" s="564"/>
      <c r="I9" s="564"/>
      <c r="J9" s="565"/>
      <c r="K9"/>
      <c r="L9"/>
    </row>
    <row r="10" spans="1:12" x14ac:dyDescent="0.25">
      <c r="A10" s="589"/>
      <c r="B10" s="479"/>
      <c r="C10" s="479"/>
      <c r="D10" s="479"/>
      <c r="E10" s="479"/>
      <c r="F10" s="479"/>
      <c r="G10" s="584"/>
      <c r="H10" s="481" t="s">
        <v>162</v>
      </c>
      <c r="I10" s="481"/>
      <c r="J10" s="561"/>
      <c r="K10" s="40"/>
      <c r="L10" s="40"/>
    </row>
    <row r="11" spans="1:12" ht="15.75" customHeight="1" x14ac:dyDescent="0.25">
      <c r="A11" s="566" t="s">
        <v>57</v>
      </c>
      <c r="B11" s="567"/>
      <c r="C11" s="633"/>
      <c r="D11" s="452" t="s">
        <v>17</v>
      </c>
      <c r="E11" s="453"/>
      <c r="F11" s="453"/>
      <c r="G11" s="453"/>
      <c r="H11" s="574"/>
      <c r="I11" s="574"/>
      <c r="J11" s="575"/>
    </row>
    <row r="12" spans="1:12" ht="24" customHeight="1" x14ac:dyDescent="0.25">
      <c r="A12" s="568"/>
      <c r="B12" s="569"/>
      <c r="C12" s="634"/>
      <c r="D12" s="440" t="s">
        <v>53</v>
      </c>
      <c r="E12" s="440"/>
      <c r="F12" s="440"/>
      <c r="G12" s="441"/>
      <c r="H12" s="574"/>
      <c r="I12" s="574"/>
      <c r="J12" s="575"/>
    </row>
    <row r="13" spans="1:12" s="187" customFormat="1" ht="24" customHeight="1" x14ac:dyDescent="0.25">
      <c r="A13" s="194"/>
      <c r="B13" s="195"/>
      <c r="C13" s="197"/>
      <c r="D13" s="196"/>
      <c r="E13" s="196"/>
      <c r="F13" s="196"/>
      <c r="G13" s="196"/>
      <c r="H13" s="198"/>
      <c r="I13" s="198"/>
      <c r="J13" s="204"/>
      <c r="K13" s="6"/>
      <c r="L13" s="6"/>
    </row>
    <row r="14" spans="1:12" ht="27" customHeight="1" x14ac:dyDescent="0.25">
      <c r="A14" s="590" t="s">
        <v>230</v>
      </c>
      <c r="B14" s="591"/>
      <c r="C14" s="591"/>
      <c r="D14" s="591"/>
      <c r="E14" s="591"/>
      <c r="F14" s="591"/>
      <c r="G14" s="591"/>
      <c r="H14" s="591"/>
      <c r="I14" s="591"/>
      <c r="J14" s="592"/>
    </row>
    <row r="15" spans="1:12" ht="15.75" customHeight="1" x14ac:dyDescent="0.25">
      <c r="A15" s="483" t="s">
        <v>257</v>
      </c>
      <c r="B15" s="484"/>
      <c r="C15" s="484"/>
      <c r="D15" s="484"/>
      <c r="E15" s="484"/>
      <c r="F15" s="484"/>
      <c r="G15" s="484"/>
      <c r="H15" s="484"/>
      <c r="I15" s="485"/>
      <c r="J15" s="607"/>
    </row>
    <row r="16" spans="1:12" ht="22.5" customHeight="1" x14ac:dyDescent="0.25">
      <c r="A16" s="486"/>
      <c r="B16" s="487"/>
      <c r="C16" s="487"/>
      <c r="D16" s="487"/>
      <c r="E16" s="487"/>
      <c r="F16" s="487"/>
      <c r="G16" s="487"/>
      <c r="H16" s="487"/>
      <c r="I16" s="488"/>
      <c r="J16" s="608"/>
    </row>
    <row r="17" spans="1:12" ht="24" customHeight="1" x14ac:dyDescent="0.25">
      <c r="A17" s="586" t="s">
        <v>147</v>
      </c>
      <c r="B17" s="587"/>
      <c r="C17" s="587"/>
      <c r="D17" s="587"/>
      <c r="E17" s="587"/>
      <c r="F17" s="587"/>
      <c r="G17" s="587"/>
      <c r="H17" s="587"/>
      <c r="I17" s="588"/>
      <c r="J17" s="272"/>
    </row>
    <row r="18" spans="1:12" s="60" customFormat="1" ht="24" customHeight="1" x14ac:dyDescent="0.25">
      <c r="A18" s="558" t="s">
        <v>149</v>
      </c>
      <c r="B18" s="559"/>
      <c r="C18" s="559"/>
      <c r="D18" s="559"/>
      <c r="E18" s="559"/>
      <c r="F18" s="559"/>
      <c r="G18" s="559"/>
      <c r="H18" s="559"/>
      <c r="I18" s="560"/>
      <c r="J18" s="205">
        <f>SUM(J19:J22)</f>
        <v>0</v>
      </c>
      <c r="K18" s="192"/>
      <c r="L18" s="192"/>
    </row>
    <row r="19" spans="1:12" ht="24" customHeight="1" x14ac:dyDescent="0.25">
      <c r="A19" s="498" t="s">
        <v>148</v>
      </c>
      <c r="B19" s="499"/>
      <c r="C19" s="499"/>
      <c r="D19" s="499"/>
      <c r="E19" s="499"/>
      <c r="F19" s="499"/>
      <c r="G19" s="499"/>
      <c r="H19" s="499"/>
      <c r="I19" s="500"/>
      <c r="J19" s="205">
        <f>B56+G50</f>
        <v>0</v>
      </c>
    </row>
    <row r="20" spans="1:12" ht="24" customHeight="1" x14ac:dyDescent="0.25">
      <c r="A20" s="498" t="s">
        <v>60</v>
      </c>
      <c r="B20" s="499"/>
      <c r="C20" s="499"/>
      <c r="D20" s="499"/>
      <c r="E20" s="499"/>
      <c r="F20" s="499"/>
      <c r="G20" s="499"/>
      <c r="H20" s="499"/>
      <c r="I20" s="500"/>
      <c r="J20" s="205">
        <f>$D$67+$G$67</f>
        <v>0</v>
      </c>
    </row>
    <row r="21" spans="1:12" ht="24" customHeight="1" x14ac:dyDescent="0.25">
      <c r="A21" s="498" t="s">
        <v>61</v>
      </c>
      <c r="B21" s="499"/>
      <c r="C21" s="499"/>
      <c r="D21" s="499"/>
      <c r="E21" s="499"/>
      <c r="F21" s="499"/>
      <c r="G21" s="499"/>
      <c r="H21" s="499"/>
      <c r="I21" s="500"/>
      <c r="J21" s="205">
        <f>$H$72</f>
        <v>0</v>
      </c>
    </row>
    <row r="22" spans="1:12" ht="24" customHeight="1" x14ac:dyDescent="0.25">
      <c r="A22" s="498" t="s">
        <v>63</v>
      </c>
      <c r="B22" s="499"/>
      <c r="C22" s="499"/>
      <c r="D22" s="499"/>
      <c r="E22" s="499"/>
      <c r="F22" s="499"/>
      <c r="G22" s="499"/>
      <c r="H22" s="499"/>
      <c r="I22" s="500"/>
      <c r="J22" s="205">
        <f>$H$84</f>
        <v>0</v>
      </c>
    </row>
    <row r="23" spans="1:12" ht="12.75" customHeight="1" x14ac:dyDescent="0.25">
      <c r="A23" s="206"/>
      <c r="B23" s="5"/>
      <c r="C23" s="5"/>
      <c r="D23" s="5"/>
      <c r="E23" s="5"/>
      <c r="F23" s="5"/>
      <c r="G23" s="5"/>
      <c r="H23" s="5"/>
      <c r="I23" s="5"/>
      <c r="J23" s="207"/>
    </row>
    <row r="24" spans="1:12" ht="15.6" x14ac:dyDescent="0.3">
      <c r="A24" s="293" t="s">
        <v>217</v>
      </c>
      <c r="B24" s="294"/>
      <c r="C24" s="294"/>
      <c r="D24" s="294"/>
      <c r="E24" s="294"/>
      <c r="F24" s="294"/>
      <c r="G24" s="294"/>
      <c r="H24" s="294"/>
      <c r="I24" s="294"/>
      <c r="J24" s="304"/>
    </row>
    <row r="25" spans="1:12" ht="15.6" x14ac:dyDescent="0.3">
      <c r="A25" s="295" t="s">
        <v>218</v>
      </c>
      <c r="B25" s="294"/>
      <c r="C25" s="294"/>
      <c r="D25" s="294"/>
      <c r="E25" s="294"/>
      <c r="F25" s="294"/>
      <c r="G25" s="294"/>
      <c r="H25" s="294"/>
      <c r="I25" s="294"/>
      <c r="J25" s="304"/>
    </row>
    <row r="26" spans="1:12" ht="15.6" x14ac:dyDescent="0.3">
      <c r="A26" s="296"/>
      <c r="B26" s="297"/>
      <c r="C26" s="298"/>
      <c r="D26" s="299" t="s">
        <v>219</v>
      </c>
      <c r="E26" s="299"/>
      <c r="F26" s="294"/>
      <c r="G26" s="300" t="s">
        <v>220</v>
      </c>
      <c r="H26" s="301"/>
      <c r="I26" s="294"/>
      <c r="J26" s="304"/>
    </row>
    <row r="27" spans="1:12" ht="15.6" x14ac:dyDescent="0.3">
      <c r="A27" s="296"/>
      <c r="B27" s="297"/>
      <c r="C27" s="298"/>
      <c r="D27" s="299" t="s">
        <v>228</v>
      </c>
      <c r="E27" s="299"/>
      <c r="F27" s="294"/>
      <c r="G27" s="300" t="s">
        <v>220</v>
      </c>
      <c r="H27" s="301"/>
      <c r="I27" s="294"/>
      <c r="J27" s="304"/>
    </row>
    <row r="28" spans="1:12" ht="15.6" x14ac:dyDescent="0.3">
      <c r="A28" s="296"/>
      <c r="B28" s="297"/>
      <c r="C28" s="298"/>
      <c r="D28" s="299" t="s">
        <v>226</v>
      </c>
      <c r="E28" s="299"/>
      <c r="F28" s="294"/>
      <c r="G28" s="300" t="s">
        <v>220</v>
      </c>
      <c r="H28" s="301"/>
      <c r="I28" s="294"/>
      <c r="J28" s="304"/>
    </row>
    <row r="29" spans="1:12" ht="15.6" x14ac:dyDescent="0.3">
      <c r="A29" s="296"/>
      <c r="B29" s="297"/>
      <c r="C29" s="298"/>
      <c r="D29" s="299" t="s">
        <v>227</v>
      </c>
      <c r="E29" s="299"/>
      <c r="F29" s="294"/>
      <c r="G29" s="300" t="s">
        <v>220</v>
      </c>
      <c r="H29" s="301"/>
      <c r="I29" s="294"/>
      <c r="J29" s="304"/>
    </row>
    <row r="30" spans="1:12" ht="15.6" x14ac:dyDescent="0.3">
      <c r="A30" s="296"/>
      <c r="B30" s="297"/>
      <c r="C30" s="298"/>
      <c r="D30" s="299" t="s">
        <v>221</v>
      </c>
      <c r="E30" s="299"/>
      <c r="F30" s="294"/>
      <c r="G30" s="300" t="s">
        <v>220</v>
      </c>
      <c r="H30" s="301"/>
      <c r="I30" s="294"/>
      <c r="J30" s="304"/>
    </row>
    <row r="31" spans="1:12" ht="15.6" x14ac:dyDescent="0.3">
      <c r="A31" s="296"/>
      <c r="B31" s="297"/>
      <c r="C31" s="298"/>
      <c r="D31" s="299" t="s">
        <v>222</v>
      </c>
      <c r="E31" s="299"/>
      <c r="F31" s="294"/>
      <c r="G31" s="300" t="s">
        <v>220</v>
      </c>
      <c r="H31" s="301"/>
      <c r="I31" s="294"/>
      <c r="J31" s="304"/>
    </row>
    <row r="32" spans="1:12" ht="15.6" x14ac:dyDescent="0.3">
      <c r="A32" s="296"/>
      <c r="B32" s="297"/>
      <c r="C32" s="298"/>
      <c r="D32" s="299" t="s">
        <v>223</v>
      </c>
      <c r="E32" s="299"/>
      <c r="F32" s="294"/>
      <c r="G32" s="300" t="s">
        <v>220</v>
      </c>
      <c r="H32" s="301"/>
      <c r="I32" s="294"/>
      <c r="J32" s="304"/>
    </row>
    <row r="33" spans="1:10" ht="15.6" x14ac:dyDescent="0.3">
      <c r="A33" s="619" t="s">
        <v>224</v>
      </c>
      <c r="B33" s="620"/>
      <c r="C33" s="302">
        <f>(C26*H26)+(C27*H27)+(C28*H28)+(C29*H29)+(C30*H30)+(C31*H31)+(C32*H32)</f>
        <v>0</v>
      </c>
      <c r="D33" s="299"/>
      <c r="E33" s="299"/>
      <c r="F33" s="294"/>
      <c r="G33" s="294"/>
      <c r="H33" s="294"/>
      <c r="I33" s="294"/>
      <c r="J33" s="304"/>
    </row>
    <row r="34" spans="1:10" ht="15.6" x14ac:dyDescent="0.3">
      <c r="A34" s="303"/>
      <c r="B34" s="294"/>
      <c r="C34" s="294"/>
      <c r="D34" s="294"/>
      <c r="E34" s="294"/>
      <c r="F34" s="294"/>
      <c r="G34" s="294"/>
      <c r="H34" s="294"/>
      <c r="I34" s="294"/>
      <c r="J34" s="304"/>
    </row>
    <row r="35" spans="1:10" ht="15.6" x14ac:dyDescent="0.3">
      <c r="A35" s="293" t="s">
        <v>225</v>
      </c>
      <c r="B35" s="294"/>
      <c r="C35" s="294"/>
      <c r="D35" s="294"/>
      <c r="E35" s="294"/>
      <c r="F35" s="294"/>
      <c r="G35" s="294"/>
      <c r="H35" s="294"/>
      <c r="I35" s="294"/>
      <c r="J35" s="305">
        <f>C33*0.65</f>
        <v>0</v>
      </c>
    </row>
    <row r="36" spans="1:10" ht="12.75" customHeight="1" x14ac:dyDescent="0.25">
      <c r="A36" s="206"/>
      <c r="B36" s="5"/>
      <c r="C36" s="5"/>
      <c r="D36" s="5"/>
      <c r="E36" s="5"/>
      <c r="F36" s="5"/>
      <c r="G36" s="5"/>
      <c r="H36" s="5"/>
      <c r="I36" s="5"/>
      <c r="J36" s="207"/>
    </row>
    <row r="37" spans="1:10" ht="17.399999999999999" x14ac:dyDescent="0.3">
      <c r="A37" s="208" t="s">
        <v>163</v>
      </c>
      <c r="B37" s="5"/>
      <c r="C37" s="5"/>
      <c r="D37" s="5"/>
      <c r="E37" s="5"/>
      <c r="F37" s="5"/>
      <c r="G37" s="5"/>
      <c r="H37" s="5"/>
      <c r="I37" s="14"/>
      <c r="J37" s="207"/>
    </row>
    <row r="38" spans="1:10" ht="7.5" customHeight="1" x14ac:dyDescent="0.3">
      <c r="A38" s="208"/>
      <c r="B38" s="5"/>
      <c r="C38" s="5"/>
      <c r="D38" s="5"/>
      <c r="E38" s="5"/>
      <c r="F38" s="5"/>
      <c r="G38" s="5"/>
      <c r="H38" s="5"/>
      <c r="I38" s="14"/>
      <c r="J38" s="207"/>
    </row>
    <row r="39" spans="1:10" ht="13.8" x14ac:dyDescent="0.25">
      <c r="A39" s="209" t="s">
        <v>151</v>
      </c>
      <c r="B39" s="5"/>
      <c r="C39" s="5"/>
      <c r="D39" s="5"/>
      <c r="E39" s="5"/>
      <c r="F39" s="5"/>
      <c r="G39" s="5"/>
      <c r="H39" s="5"/>
      <c r="I39" s="5"/>
      <c r="J39" s="207"/>
    </row>
    <row r="40" spans="1:10" ht="15.6" x14ac:dyDescent="0.3">
      <c r="A40" s="210" t="s">
        <v>152</v>
      </c>
      <c r="B40" s="5"/>
      <c r="C40" s="5"/>
      <c r="D40" s="5"/>
      <c r="E40" s="5"/>
      <c r="F40" s="5"/>
      <c r="G40" s="5"/>
      <c r="H40" s="18"/>
      <c r="I40" s="413"/>
      <c r="J40" s="612"/>
    </row>
    <row r="41" spans="1:10" ht="24" customHeight="1" x14ac:dyDescent="0.25">
      <c r="A41" s="211" t="s">
        <v>206</v>
      </c>
      <c r="B41" s="5"/>
      <c r="C41" s="5"/>
      <c r="D41" s="5"/>
      <c r="E41" s="6"/>
      <c r="F41" s="5"/>
      <c r="G41" s="5"/>
      <c r="H41" s="5"/>
      <c r="I41" s="6"/>
      <c r="J41" s="218">
        <f>D56+I50</f>
        <v>0</v>
      </c>
    </row>
    <row r="42" spans="1:10" ht="13.8" x14ac:dyDescent="0.25">
      <c r="A42" s="501" t="s">
        <v>203</v>
      </c>
      <c r="B42" s="502"/>
      <c r="C42" s="502"/>
      <c r="D42" s="503"/>
      <c r="E42" s="501" t="s">
        <v>199</v>
      </c>
      <c r="F42" s="502"/>
      <c r="G42" s="502"/>
      <c r="H42" s="502"/>
      <c r="I42" s="503"/>
      <c r="J42" s="207"/>
    </row>
    <row r="43" spans="1:10" ht="15" customHeight="1" x14ac:dyDescent="0.25">
      <c r="A43" s="284" t="s">
        <v>19</v>
      </c>
      <c r="B43" s="26" t="s">
        <v>2</v>
      </c>
      <c r="C43" s="26" t="s">
        <v>3</v>
      </c>
      <c r="D43" s="279" t="s">
        <v>4</v>
      </c>
      <c r="E43" s="621" t="s">
        <v>19</v>
      </c>
      <c r="F43" s="622"/>
      <c r="G43" s="285" t="s">
        <v>2</v>
      </c>
      <c r="H43" s="285" t="s">
        <v>3</v>
      </c>
      <c r="I43" s="286" t="s">
        <v>4</v>
      </c>
      <c r="J43" s="207"/>
    </row>
    <row r="44" spans="1:10" ht="54" customHeight="1" x14ac:dyDescent="0.25">
      <c r="A44" s="280" t="s">
        <v>189</v>
      </c>
      <c r="B44" s="281"/>
      <c r="C44" s="282"/>
      <c r="D44" s="199">
        <f>B44*C44</f>
        <v>0</v>
      </c>
      <c r="E44" s="482" t="s">
        <v>200</v>
      </c>
      <c r="F44" s="482"/>
      <c r="G44" s="281"/>
      <c r="H44" s="291"/>
      <c r="I44" s="199">
        <f>G44*H44</f>
        <v>0</v>
      </c>
      <c r="J44" s="207"/>
    </row>
    <row r="45" spans="1:10" ht="48" customHeight="1" x14ac:dyDescent="0.25">
      <c r="A45" s="280" t="s">
        <v>190</v>
      </c>
      <c r="B45" s="281"/>
      <c r="C45" s="282"/>
      <c r="D45" s="199">
        <f t="shared" ref="D45:D55" si="0">B45*C45</f>
        <v>0</v>
      </c>
      <c r="E45" s="482" t="s">
        <v>201</v>
      </c>
      <c r="F45" s="482"/>
      <c r="G45" s="542"/>
      <c r="H45" s="544"/>
      <c r="I45" s="546">
        <f>G45*H45</f>
        <v>0</v>
      </c>
      <c r="J45" s="207"/>
    </row>
    <row r="46" spans="1:10" ht="48" customHeight="1" x14ac:dyDescent="0.25">
      <c r="A46" s="280" t="s">
        <v>191</v>
      </c>
      <c r="B46" s="281"/>
      <c r="C46" s="282"/>
      <c r="D46" s="199">
        <f t="shared" si="0"/>
        <v>0</v>
      </c>
      <c r="E46" s="482"/>
      <c r="F46" s="482"/>
      <c r="G46" s="543"/>
      <c r="H46" s="545"/>
      <c r="I46" s="547"/>
      <c r="J46" s="207"/>
    </row>
    <row r="47" spans="1:10" ht="33" customHeight="1" x14ac:dyDescent="0.25">
      <c r="A47" s="280" t="s">
        <v>192</v>
      </c>
      <c r="B47" s="281"/>
      <c r="C47" s="282"/>
      <c r="D47" s="199">
        <f t="shared" si="0"/>
        <v>0</v>
      </c>
      <c r="E47" s="541" t="s">
        <v>7</v>
      </c>
      <c r="F47" s="541"/>
      <c r="G47" s="542"/>
      <c r="H47" s="544"/>
      <c r="I47" s="546">
        <f>G47*H47</f>
        <v>0</v>
      </c>
      <c r="J47" s="207"/>
    </row>
    <row r="48" spans="1:10" ht="33" customHeight="1" x14ac:dyDescent="0.25">
      <c r="A48" s="280" t="s">
        <v>193</v>
      </c>
      <c r="B48" s="281"/>
      <c r="C48" s="282"/>
      <c r="D48" s="199">
        <f t="shared" si="0"/>
        <v>0</v>
      </c>
      <c r="E48" s="541"/>
      <c r="F48" s="541"/>
      <c r="G48" s="543"/>
      <c r="H48" s="545"/>
      <c r="I48" s="547"/>
      <c r="J48" s="207"/>
    </row>
    <row r="49" spans="1:13" ht="33" customHeight="1" x14ac:dyDescent="0.25">
      <c r="A49" s="280" t="s">
        <v>194</v>
      </c>
      <c r="B49" s="281"/>
      <c r="C49" s="282"/>
      <c r="D49" s="199">
        <f t="shared" si="0"/>
        <v>0</v>
      </c>
      <c r="E49" s="541" t="s">
        <v>202</v>
      </c>
      <c r="F49" s="541"/>
      <c r="G49" s="281"/>
      <c r="H49" s="291"/>
      <c r="I49" s="199">
        <f>G49*H49</f>
        <v>0</v>
      </c>
      <c r="J49" s="207"/>
    </row>
    <row r="50" spans="1:13" ht="33" customHeight="1" x14ac:dyDescent="0.25">
      <c r="A50" s="280" t="s">
        <v>195</v>
      </c>
      <c r="B50" s="281"/>
      <c r="C50" s="282"/>
      <c r="D50" s="199">
        <f t="shared" si="0"/>
        <v>0</v>
      </c>
      <c r="E50" s="553" t="s">
        <v>8</v>
      </c>
      <c r="F50" s="554"/>
      <c r="G50" s="157">
        <f>SUM(G44:G49)</f>
        <v>0</v>
      </c>
      <c r="H50" s="290" t="s">
        <v>9</v>
      </c>
      <c r="I50" s="199">
        <f>SUM(I44:I49)</f>
        <v>0</v>
      </c>
      <c r="J50" s="207"/>
    </row>
    <row r="51" spans="1:13" ht="33" customHeight="1" x14ac:dyDescent="0.25">
      <c r="A51" s="280" t="s">
        <v>256</v>
      </c>
      <c r="B51" s="281"/>
      <c r="C51" s="282"/>
      <c r="D51" s="199">
        <f t="shared" si="0"/>
        <v>0</v>
      </c>
      <c r="G51" s="151"/>
      <c r="H51" s="289"/>
      <c r="I51" s="287"/>
      <c r="J51" s="207"/>
    </row>
    <row r="52" spans="1:13" ht="33" customHeight="1" x14ac:dyDescent="0.25">
      <c r="A52" s="280" t="s">
        <v>196</v>
      </c>
      <c r="B52" s="281"/>
      <c r="C52" s="282"/>
      <c r="D52" s="199">
        <f t="shared" si="0"/>
        <v>0</v>
      </c>
      <c r="G52" s="151"/>
      <c r="H52" s="289"/>
      <c r="I52" s="287"/>
      <c r="J52" s="207"/>
    </row>
    <row r="53" spans="1:13" ht="33" customHeight="1" x14ac:dyDescent="0.25">
      <c r="A53" s="280" t="s">
        <v>229</v>
      </c>
      <c r="B53" s="281"/>
      <c r="C53" s="282"/>
      <c r="D53" s="199">
        <f t="shared" si="0"/>
        <v>0</v>
      </c>
      <c r="G53" s="151"/>
      <c r="H53" s="289"/>
      <c r="I53" s="287"/>
      <c r="J53" s="207"/>
    </row>
    <row r="54" spans="1:13" ht="33" customHeight="1" x14ac:dyDescent="0.25">
      <c r="A54" s="280" t="s">
        <v>197</v>
      </c>
      <c r="B54" s="281"/>
      <c r="C54" s="282"/>
      <c r="D54" s="199">
        <f t="shared" si="0"/>
        <v>0</v>
      </c>
      <c r="G54" s="151"/>
      <c r="H54" s="289"/>
      <c r="I54" s="287"/>
      <c r="J54" s="207"/>
    </row>
    <row r="55" spans="1:13" ht="33" customHeight="1" x14ac:dyDescent="0.25">
      <c r="A55" s="280" t="s">
        <v>198</v>
      </c>
      <c r="B55" s="281"/>
      <c r="C55" s="282"/>
      <c r="D55" s="199">
        <f t="shared" si="0"/>
        <v>0</v>
      </c>
      <c r="G55" s="151"/>
      <c r="H55" s="289"/>
      <c r="I55" s="287"/>
      <c r="J55" s="207"/>
    </row>
    <row r="56" spans="1:13" ht="33" customHeight="1" x14ac:dyDescent="0.25">
      <c r="A56" s="278" t="s">
        <v>8</v>
      </c>
      <c r="B56" s="157">
        <f>SUM(B44:B55)</f>
        <v>0</v>
      </c>
      <c r="C56" s="283" t="s">
        <v>9</v>
      </c>
      <c r="D56" s="199">
        <f>SUM(D44:D55)</f>
        <v>0</v>
      </c>
      <c r="G56" s="288"/>
      <c r="H56" s="288"/>
      <c r="I56" s="287"/>
      <c r="J56" s="207"/>
    </row>
    <row r="57" spans="1:13" s="77" customFormat="1" ht="21" customHeight="1" x14ac:dyDescent="0.25">
      <c r="A57" s="631" t="s">
        <v>211</v>
      </c>
      <c r="B57" s="551"/>
      <c r="C57" s="551"/>
      <c r="D57" s="551"/>
      <c r="E57" s="551"/>
      <c r="F57" s="551"/>
      <c r="G57" s="551"/>
      <c r="H57" s="551"/>
      <c r="I57" s="551"/>
      <c r="J57" s="552"/>
      <c r="K57" s="193"/>
      <c r="L57" s="193"/>
    </row>
    <row r="58" spans="1:13" s="77" customFormat="1" ht="21" customHeight="1" x14ac:dyDescent="0.25">
      <c r="A58" s="550" t="s">
        <v>181</v>
      </c>
      <c r="B58" s="551"/>
      <c r="C58" s="551"/>
      <c r="D58" s="551"/>
      <c r="E58" s="551"/>
      <c r="F58" s="551"/>
      <c r="G58" s="551"/>
      <c r="H58" s="551"/>
      <c r="I58" s="551"/>
      <c r="J58" s="552"/>
      <c r="K58" s="193"/>
      <c r="L58" s="193"/>
    </row>
    <row r="59" spans="1:13" s="77" customFormat="1" ht="24" customHeight="1" x14ac:dyDescent="0.25">
      <c r="A59" s="211" t="s">
        <v>205</v>
      </c>
      <c r="B59" s="185"/>
      <c r="C59" s="185"/>
      <c r="D59" s="74"/>
      <c r="E59" s="55"/>
      <c r="F59" s="74"/>
      <c r="G59" s="74"/>
      <c r="H59" s="55"/>
      <c r="I59" s="74"/>
      <c r="J59" s="216"/>
      <c r="K59" s="76"/>
      <c r="L59" s="76"/>
    </row>
    <row r="60" spans="1:13" ht="30.75" customHeight="1" x14ac:dyDescent="0.25">
      <c r="A60" s="609" t="s">
        <v>19</v>
      </c>
      <c r="B60" s="416"/>
      <c r="C60" s="417"/>
      <c r="D60" s="418" t="s">
        <v>0</v>
      </c>
      <c r="E60" s="419"/>
      <c r="F60" s="420"/>
      <c r="G60" s="418" t="s">
        <v>21</v>
      </c>
      <c r="H60" s="419"/>
      <c r="I60" s="420"/>
      <c r="J60" s="212" t="s">
        <v>1</v>
      </c>
    </row>
    <row r="61" spans="1:13" ht="22.5" customHeight="1" x14ac:dyDescent="0.25">
      <c r="A61" s="609"/>
      <c r="B61" s="416"/>
      <c r="C61" s="417"/>
      <c r="D61" s="2" t="s">
        <v>2</v>
      </c>
      <c r="E61" s="2" t="s">
        <v>150</v>
      </c>
      <c r="F61" s="3" t="s">
        <v>4</v>
      </c>
      <c r="G61" s="2" t="s">
        <v>2</v>
      </c>
      <c r="H61" s="2" t="s">
        <v>180</v>
      </c>
      <c r="I61" s="2" t="s">
        <v>4</v>
      </c>
      <c r="J61" s="213"/>
      <c r="K61" s="334"/>
      <c r="L61" s="334"/>
      <c r="M61" s="334"/>
    </row>
    <row r="62" spans="1:13" s="19" customFormat="1" ht="21" customHeight="1" x14ac:dyDescent="0.25">
      <c r="A62" s="629" t="s">
        <v>5</v>
      </c>
      <c r="B62" s="411"/>
      <c r="C62" s="412"/>
      <c r="D62" s="139"/>
      <c r="E62" s="140"/>
      <c r="F62" s="199">
        <f>$D$62*$E$62</f>
        <v>0</v>
      </c>
      <c r="G62" s="139"/>
      <c r="H62" s="140"/>
      <c r="I62" s="199">
        <f>$G$62*$H$62</f>
        <v>0</v>
      </c>
      <c r="J62" s="200">
        <f t="shared" ref="J62:J67" si="1">SUM(F62,I62)</f>
        <v>0</v>
      </c>
      <c r="K62" s="40"/>
      <c r="L62" s="40"/>
    </row>
    <row r="63" spans="1:13" s="19" customFormat="1" ht="21" customHeight="1" x14ac:dyDescent="0.25">
      <c r="A63" s="629" t="s">
        <v>6</v>
      </c>
      <c r="B63" s="411"/>
      <c r="C63" s="412"/>
      <c r="D63" s="139"/>
      <c r="E63" s="140"/>
      <c r="F63" s="199">
        <f>D$63*E$63</f>
        <v>0</v>
      </c>
      <c r="G63" s="139"/>
      <c r="H63" s="140"/>
      <c r="I63" s="199">
        <f>$G$63*$H$63</f>
        <v>0</v>
      </c>
      <c r="J63" s="200">
        <f t="shared" si="1"/>
        <v>0</v>
      </c>
      <c r="K63" s="40"/>
      <c r="L63" s="40"/>
    </row>
    <row r="64" spans="1:13" s="19" customFormat="1" ht="21" customHeight="1" x14ac:dyDescent="0.25">
      <c r="A64" s="629" t="s">
        <v>7</v>
      </c>
      <c r="B64" s="411"/>
      <c r="C64" s="412"/>
      <c r="D64" s="139"/>
      <c r="E64" s="140"/>
      <c r="F64" s="199">
        <f>$D$64*$E$64</f>
        <v>0</v>
      </c>
      <c r="G64" s="139"/>
      <c r="H64" s="140"/>
      <c r="I64" s="199">
        <f>$G$64*$H$64</f>
        <v>0</v>
      </c>
      <c r="J64" s="200">
        <f t="shared" si="1"/>
        <v>0</v>
      </c>
      <c r="K64" s="40"/>
      <c r="L64" s="40"/>
    </row>
    <row r="65" spans="1:12" s="19" customFormat="1" ht="21" customHeight="1" x14ac:dyDescent="0.25">
      <c r="A65" s="629" t="s">
        <v>37</v>
      </c>
      <c r="B65" s="411"/>
      <c r="C65" s="412"/>
      <c r="D65" s="139"/>
      <c r="E65" s="140"/>
      <c r="F65" s="199">
        <f>$D$65*$E$65</f>
        <v>0</v>
      </c>
      <c r="G65" s="139"/>
      <c r="H65" s="140"/>
      <c r="I65" s="199">
        <f>$G$65*$H$65</f>
        <v>0</v>
      </c>
      <c r="J65" s="200">
        <f t="shared" si="1"/>
        <v>0</v>
      </c>
      <c r="K65" s="40"/>
      <c r="L65" s="40"/>
    </row>
    <row r="66" spans="1:12" s="19" customFormat="1" ht="21" customHeight="1" x14ac:dyDescent="0.25">
      <c r="A66" s="629" t="s">
        <v>119</v>
      </c>
      <c r="B66" s="409"/>
      <c r="C66" s="410"/>
      <c r="D66" s="139"/>
      <c r="E66" s="140"/>
      <c r="F66" s="199">
        <f>$D$66*$E$66</f>
        <v>0</v>
      </c>
      <c r="G66" s="139"/>
      <c r="H66" s="140"/>
      <c r="I66" s="199">
        <f>$G$66*$H$66</f>
        <v>0</v>
      </c>
      <c r="J66" s="200">
        <f t="shared" si="1"/>
        <v>0</v>
      </c>
      <c r="K66" s="40"/>
      <c r="L66" s="40"/>
    </row>
    <row r="67" spans="1:12" s="19" customFormat="1" ht="21" customHeight="1" x14ac:dyDescent="0.25">
      <c r="A67" s="630" t="s">
        <v>8</v>
      </c>
      <c r="B67" s="394"/>
      <c r="C67" s="395"/>
      <c r="D67" s="157">
        <f>SUM(D62:D66)</f>
        <v>0</v>
      </c>
      <c r="E67" s="67" t="s">
        <v>9</v>
      </c>
      <c r="F67" s="199">
        <f>SUM(F62:F66)</f>
        <v>0</v>
      </c>
      <c r="G67" s="157">
        <f>SUM(G62:G66)</f>
        <v>0</v>
      </c>
      <c r="H67" s="67" t="s">
        <v>9</v>
      </c>
      <c r="I67" s="199">
        <f>SUM(I62:I66)</f>
        <v>0</v>
      </c>
      <c r="J67" s="215">
        <f t="shared" si="1"/>
        <v>0</v>
      </c>
      <c r="K67" s="193"/>
      <c r="L67" s="193"/>
    </row>
    <row r="68" spans="1:12" s="77" customFormat="1" ht="21.75" customHeight="1" x14ac:dyDescent="0.25">
      <c r="A68" s="632" t="s">
        <v>212</v>
      </c>
      <c r="B68" s="617"/>
      <c r="C68" s="617"/>
      <c r="D68" s="617"/>
      <c r="E68" s="617"/>
      <c r="F68" s="617"/>
      <c r="G68" s="617"/>
      <c r="H68" s="617"/>
      <c r="I68" s="617"/>
      <c r="J68" s="618"/>
      <c r="K68" s="193"/>
      <c r="L68" s="193"/>
    </row>
    <row r="69" spans="1:12" s="77" customFormat="1" ht="18" customHeight="1" x14ac:dyDescent="0.25">
      <c r="A69" s="550" t="s">
        <v>181</v>
      </c>
      <c r="B69" s="551"/>
      <c r="C69" s="551"/>
      <c r="D69" s="551"/>
      <c r="E69" s="551"/>
      <c r="F69" s="551"/>
      <c r="G69" s="551"/>
      <c r="H69" s="551"/>
      <c r="I69" s="551"/>
      <c r="J69" s="552"/>
      <c r="K69" s="193"/>
      <c r="L69" s="193"/>
    </row>
    <row r="70" spans="1:12" s="77" customFormat="1" ht="19.5" customHeight="1" x14ac:dyDescent="0.25">
      <c r="A70" s="523" t="s">
        <v>204</v>
      </c>
      <c r="B70" s="524"/>
      <c r="C70" s="524"/>
      <c r="D70" s="524"/>
      <c r="E70" s="524"/>
      <c r="F70" s="186"/>
      <c r="G70" s="186"/>
      <c r="H70" s="55"/>
      <c r="I70" s="74"/>
      <c r="J70" s="216"/>
      <c r="K70" s="193"/>
      <c r="L70" s="193"/>
    </row>
    <row r="71" spans="1:12" s="19" customFormat="1" ht="27" customHeight="1" x14ac:dyDescent="0.25">
      <c r="A71" s="531" t="s">
        <v>164</v>
      </c>
      <c r="B71" s="532"/>
      <c r="C71" s="532"/>
      <c r="D71" s="532"/>
      <c r="E71" s="532"/>
      <c r="F71" s="532"/>
      <c r="G71" s="533"/>
      <c r="H71" s="56" t="s">
        <v>47</v>
      </c>
      <c r="I71" s="2" t="s">
        <v>150</v>
      </c>
      <c r="J71" s="217" t="s">
        <v>48</v>
      </c>
      <c r="K71" s="11"/>
      <c r="L71" s="11"/>
    </row>
    <row r="72" spans="1:12" s="19" customFormat="1" ht="19.5" customHeight="1" x14ac:dyDescent="0.25">
      <c r="A72" s="613" t="s">
        <v>45</v>
      </c>
      <c r="B72" s="614"/>
      <c r="C72" s="614"/>
      <c r="D72" s="614"/>
      <c r="E72" s="614"/>
      <c r="F72" s="614"/>
      <c r="G72" s="615"/>
      <c r="H72" s="265"/>
      <c r="I72" s="270"/>
      <c r="J72" s="214">
        <f>SUM(H72*I72)</f>
        <v>0</v>
      </c>
      <c r="K72" s="11"/>
      <c r="L72" s="11"/>
    </row>
    <row r="73" spans="1:12" s="19" customFormat="1" ht="19.5" customHeight="1" x14ac:dyDescent="0.25">
      <c r="A73" s="613" t="s">
        <v>214</v>
      </c>
      <c r="B73" s="614"/>
      <c r="C73" s="614"/>
      <c r="D73" s="614"/>
      <c r="E73" s="614"/>
      <c r="F73" s="614"/>
      <c r="G73" s="615"/>
      <c r="H73" s="265"/>
      <c r="I73" s="270"/>
      <c r="J73" s="214">
        <f>SUM(H73*I73)</f>
        <v>0</v>
      </c>
      <c r="K73" s="11"/>
      <c r="L73" s="11"/>
    </row>
    <row r="74" spans="1:12" s="19" customFormat="1" ht="24" customHeight="1" x14ac:dyDescent="0.25">
      <c r="A74" s="528" t="s">
        <v>8</v>
      </c>
      <c r="B74" s="529"/>
      <c r="C74" s="529"/>
      <c r="D74" s="529"/>
      <c r="E74" s="529"/>
      <c r="F74" s="529"/>
      <c r="G74" s="530"/>
      <c r="H74" s="160">
        <f>SUM(H72:H73)</f>
        <v>0</v>
      </c>
      <c r="I74" s="67" t="s">
        <v>9</v>
      </c>
      <c r="J74" s="218">
        <f>SUM(J72:J73)</f>
        <v>0</v>
      </c>
      <c r="K74" s="11"/>
      <c r="L74" s="11"/>
    </row>
    <row r="75" spans="1:12" s="19" customFormat="1" ht="30" customHeight="1" x14ac:dyDescent="0.25">
      <c r="A75" s="550" t="s">
        <v>213</v>
      </c>
      <c r="B75" s="551"/>
      <c r="C75" s="551"/>
      <c r="D75" s="551"/>
      <c r="E75" s="551"/>
      <c r="F75" s="551"/>
      <c r="G75" s="551"/>
      <c r="H75" s="51"/>
      <c r="I75" s="51"/>
      <c r="J75" s="219"/>
      <c r="K75" s="11"/>
      <c r="L75" s="11"/>
    </row>
    <row r="76" spans="1:12" s="19" customFormat="1" ht="17.25" customHeight="1" x14ac:dyDescent="0.25">
      <c r="A76" s="220"/>
      <c r="B76" s="221"/>
      <c r="C76" s="222"/>
      <c r="D76" s="223"/>
      <c r="E76" s="224"/>
      <c r="F76" s="224"/>
      <c r="G76" s="224"/>
      <c r="H76" s="224"/>
      <c r="I76" s="224"/>
      <c r="J76" s="225"/>
      <c r="K76" s="11"/>
      <c r="L76" s="11"/>
    </row>
    <row r="77" spans="1:12" ht="13.8" x14ac:dyDescent="0.25">
      <c r="A77" s="226" t="s">
        <v>246</v>
      </c>
      <c r="B77" s="227"/>
      <c r="C77" s="227"/>
      <c r="D77" s="227"/>
      <c r="E77" s="227"/>
      <c r="F77" s="227"/>
      <c r="G77" s="227"/>
      <c r="H77" s="227"/>
      <c r="I77" s="228"/>
      <c r="J77" s="229"/>
    </row>
    <row r="78" spans="1:12" ht="12" customHeight="1" x14ac:dyDescent="0.25">
      <c r="A78" s="610" t="s">
        <v>19</v>
      </c>
      <c r="B78" s="611"/>
      <c r="C78" s="611"/>
      <c r="D78" s="611"/>
      <c r="E78" s="611"/>
      <c r="F78" s="611"/>
      <c r="G78" s="611"/>
      <c r="H78" s="387" t="s">
        <v>10</v>
      </c>
      <c r="I78" s="387"/>
      <c r="J78" s="606"/>
    </row>
    <row r="79" spans="1:12" ht="15" customHeight="1" x14ac:dyDescent="0.25">
      <c r="A79" s="610"/>
      <c r="B79" s="611"/>
      <c r="C79" s="611"/>
      <c r="D79" s="611"/>
      <c r="E79" s="611"/>
      <c r="F79" s="611"/>
      <c r="G79" s="611"/>
      <c r="H79" s="2" t="s">
        <v>2</v>
      </c>
      <c r="I79" s="2" t="s">
        <v>3</v>
      </c>
      <c r="J79" s="231" t="s">
        <v>4</v>
      </c>
    </row>
    <row r="80" spans="1:12" ht="15" customHeight="1" x14ac:dyDescent="0.25">
      <c r="A80" s="525" t="s">
        <v>11</v>
      </c>
      <c r="B80" s="388"/>
      <c r="C80" s="388"/>
      <c r="D80" s="388"/>
      <c r="E80" s="388"/>
      <c r="F80" s="388"/>
      <c r="G80" s="388"/>
      <c r="H80" s="139"/>
      <c r="I80" s="140"/>
      <c r="J80" s="214">
        <f>PRODUCT(H80,I80)</f>
        <v>0</v>
      </c>
    </row>
    <row r="81" spans="1:12" ht="15" customHeight="1" x14ac:dyDescent="0.25">
      <c r="A81" s="525" t="s">
        <v>12</v>
      </c>
      <c r="B81" s="388"/>
      <c r="C81" s="388"/>
      <c r="D81" s="388"/>
      <c r="E81" s="388"/>
      <c r="F81" s="388"/>
      <c r="G81" s="388"/>
      <c r="H81" s="139"/>
      <c r="I81" s="140"/>
      <c r="J81" s="214">
        <f>PRODUCT(H81,I81)</f>
        <v>0</v>
      </c>
    </row>
    <row r="82" spans="1:12" ht="15" customHeight="1" x14ac:dyDescent="0.25">
      <c r="A82" s="525" t="s">
        <v>13</v>
      </c>
      <c r="B82" s="388"/>
      <c r="C82" s="388"/>
      <c r="D82" s="388"/>
      <c r="E82" s="388"/>
      <c r="F82" s="388"/>
      <c r="G82" s="388"/>
      <c r="H82" s="139"/>
      <c r="I82" s="140"/>
      <c r="J82" s="214">
        <f>PRODUCT(H82,I82)</f>
        <v>0</v>
      </c>
    </row>
    <row r="83" spans="1:12" ht="15" customHeight="1" x14ac:dyDescent="0.25">
      <c r="A83" s="525" t="s">
        <v>14</v>
      </c>
      <c r="B83" s="388"/>
      <c r="C83" s="388"/>
      <c r="D83" s="388"/>
      <c r="E83" s="388"/>
      <c r="F83" s="388"/>
      <c r="G83" s="388"/>
      <c r="H83" s="139"/>
      <c r="I83" s="140"/>
      <c r="J83" s="214">
        <f>PRODUCT(H83,I83)</f>
        <v>0</v>
      </c>
    </row>
    <row r="84" spans="1:12" ht="21" customHeight="1" x14ac:dyDescent="0.25">
      <c r="A84" s="526" t="s">
        <v>8</v>
      </c>
      <c r="B84" s="527"/>
      <c r="C84" s="527"/>
      <c r="D84" s="527"/>
      <c r="E84" s="527"/>
      <c r="F84" s="527"/>
      <c r="G84" s="527"/>
      <c r="H84" s="175">
        <f>SUM(H80:H83)</f>
        <v>0</v>
      </c>
      <c r="I84" s="26" t="s">
        <v>9</v>
      </c>
      <c r="J84" s="232">
        <f>SUM(J80:J83)</f>
        <v>0</v>
      </c>
    </row>
    <row r="85" spans="1:12" x14ac:dyDescent="0.25">
      <c r="A85" s="233"/>
      <c r="B85" s="14"/>
      <c r="C85" s="14"/>
      <c r="D85" s="21"/>
      <c r="E85" s="22"/>
      <c r="F85" s="14"/>
      <c r="G85" s="14"/>
      <c r="H85" s="23"/>
      <c r="I85" s="24"/>
      <c r="J85" s="230"/>
    </row>
    <row r="86" spans="1:12" s="187" customFormat="1" ht="23.25" customHeight="1" x14ac:dyDescent="0.25">
      <c r="A86" s="234" t="s">
        <v>249</v>
      </c>
      <c r="B86" s="14"/>
      <c r="C86" s="14"/>
      <c r="D86" s="21"/>
      <c r="E86" s="22"/>
      <c r="F86" s="14"/>
      <c r="G86" s="14"/>
      <c r="H86" s="188"/>
      <c r="I86" s="24"/>
      <c r="J86" s="235" t="s">
        <v>4</v>
      </c>
      <c r="K86" s="312"/>
      <c r="L86" s="312"/>
    </row>
    <row r="87" spans="1:12" s="187" customFormat="1" ht="13.5" customHeight="1" x14ac:dyDescent="0.25">
      <c r="A87" s="636" t="s">
        <v>251</v>
      </c>
      <c r="B87" s="521"/>
      <c r="C87" s="521"/>
      <c r="D87" s="521"/>
      <c r="E87" s="521"/>
      <c r="F87" s="521"/>
      <c r="G87" s="521"/>
      <c r="H87" s="521"/>
      <c r="I87" s="521"/>
      <c r="J87" s="271"/>
      <c r="K87" s="312"/>
      <c r="L87" s="312"/>
    </row>
    <row r="88" spans="1:12" s="187" customFormat="1" ht="15" customHeight="1" x14ac:dyDescent="0.25">
      <c r="A88" s="636" t="s">
        <v>250</v>
      </c>
      <c r="B88" s="521"/>
      <c r="C88" s="521"/>
      <c r="D88" s="521"/>
      <c r="E88" s="521"/>
      <c r="F88" s="521"/>
      <c r="G88" s="521"/>
      <c r="H88" s="521"/>
      <c r="I88" s="521"/>
      <c r="J88" s="271"/>
      <c r="K88" s="313"/>
      <c r="L88" s="313"/>
    </row>
    <row r="89" spans="1:12" s="187" customFormat="1" ht="21" customHeight="1" x14ac:dyDescent="0.25">
      <c r="A89" s="492" t="s">
        <v>161</v>
      </c>
      <c r="B89" s="493"/>
      <c r="C89" s="493"/>
      <c r="D89" s="493"/>
      <c r="E89" s="493"/>
      <c r="F89" s="493"/>
      <c r="G89" s="493"/>
      <c r="H89" s="493"/>
      <c r="I89" s="494"/>
      <c r="J89" s="218">
        <f>SUM(J87:J88)</f>
        <v>0</v>
      </c>
      <c r="K89" s="6"/>
      <c r="L89" s="6"/>
    </row>
    <row r="90" spans="1:12" ht="12" customHeight="1" x14ac:dyDescent="0.25">
      <c r="A90" s="236"/>
      <c r="B90" s="9"/>
      <c r="C90" s="9"/>
      <c r="D90" s="28"/>
      <c r="E90" s="29"/>
      <c r="F90" s="30"/>
      <c r="G90" s="9"/>
      <c r="H90" s="31"/>
      <c r="I90" s="29"/>
      <c r="J90" s="237"/>
    </row>
    <row r="91" spans="1:12" ht="13.8" x14ac:dyDescent="0.25">
      <c r="A91" s="238" t="s">
        <v>245</v>
      </c>
      <c r="B91" s="32"/>
      <c r="C91" s="32"/>
      <c r="D91" s="33"/>
      <c r="E91" s="9"/>
      <c r="F91" s="9"/>
      <c r="G91" s="9"/>
      <c r="H91" s="9"/>
      <c r="I91" s="9"/>
      <c r="J91" s="237"/>
    </row>
    <row r="92" spans="1:12" ht="15" customHeight="1" x14ac:dyDescent="0.25">
      <c r="A92" s="505" t="s">
        <v>247</v>
      </c>
      <c r="B92" s="379"/>
      <c r="C92" s="379"/>
      <c r="D92" s="379"/>
      <c r="E92" s="379"/>
      <c r="F92" s="379"/>
      <c r="G92" s="379"/>
      <c r="H92" s="379"/>
      <c r="I92" s="379"/>
      <c r="J92" s="214">
        <f>(J41+J67+J74+J89)*19.64%</f>
        <v>0</v>
      </c>
    </row>
    <row r="93" spans="1:12" ht="15" customHeight="1" x14ac:dyDescent="0.25">
      <c r="A93" s="512" t="s">
        <v>248</v>
      </c>
      <c r="B93" s="513"/>
      <c r="C93" s="513"/>
      <c r="D93" s="513"/>
      <c r="E93" s="513"/>
      <c r="F93" s="513"/>
      <c r="G93" s="513"/>
      <c r="H93" s="513"/>
      <c r="I93" s="513"/>
      <c r="J93" s="214">
        <f>(J41+J67+J74+J89)*10.17%</f>
        <v>0</v>
      </c>
    </row>
    <row r="94" spans="1:12" ht="15" customHeight="1" x14ac:dyDescent="0.25">
      <c r="A94" s="512" t="s">
        <v>254</v>
      </c>
      <c r="B94" s="513"/>
      <c r="C94" s="513"/>
      <c r="D94" s="513"/>
      <c r="E94" s="513"/>
      <c r="F94" s="513"/>
      <c r="G94" s="513"/>
      <c r="H94" s="513"/>
      <c r="I94" s="513"/>
      <c r="J94" s="214">
        <f>(J41+J67+J74+J89)*6.5%</f>
        <v>0</v>
      </c>
    </row>
    <row r="95" spans="1:12" ht="21" customHeight="1" x14ac:dyDescent="0.25">
      <c r="A95" s="492" t="s">
        <v>207</v>
      </c>
      <c r="B95" s="493"/>
      <c r="C95" s="493"/>
      <c r="D95" s="493"/>
      <c r="E95" s="493"/>
      <c r="F95" s="493"/>
      <c r="G95" s="493"/>
      <c r="H95" s="493"/>
      <c r="I95" s="494"/>
      <c r="J95" s="314">
        <f>SUM(J92:J94)</f>
        <v>0</v>
      </c>
    </row>
    <row r="96" spans="1:12" ht="9" customHeight="1" x14ac:dyDescent="0.25">
      <c r="A96" s="206"/>
      <c r="B96" s="9"/>
      <c r="C96" s="9"/>
      <c r="D96" s="33"/>
      <c r="E96" s="9"/>
      <c r="F96" s="9"/>
      <c r="G96" s="9"/>
      <c r="H96" s="9"/>
      <c r="I96" s="9"/>
      <c r="J96" s="237"/>
    </row>
    <row r="97" spans="1:10" ht="15.6" x14ac:dyDescent="0.3">
      <c r="A97" s="239" t="s">
        <v>155</v>
      </c>
      <c r="B97" s="9"/>
      <c r="C97" s="9"/>
      <c r="D97" s="33"/>
      <c r="E97" s="9"/>
      <c r="F97" s="9"/>
      <c r="G97" s="9"/>
      <c r="H97" s="9"/>
      <c r="I97" s="107"/>
      <c r="J97" s="240"/>
    </row>
    <row r="98" spans="1:10" x14ac:dyDescent="0.25">
      <c r="A98" s="519" t="s">
        <v>153</v>
      </c>
      <c r="B98" s="520"/>
      <c r="C98" s="520"/>
      <c r="D98" s="520"/>
      <c r="E98" s="520"/>
      <c r="F98" s="520"/>
      <c r="G98" s="520"/>
      <c r="H98" s="520"/>
      <c r="I98" s="520"/>
      <c r="J98" s="271"/>
    </row>
    <row r="99" spans="1:10" x14ac:dyDescent="0.25">
      <c r="A99" s="519" t="s">
        <v>185</v>
      </c>
      <c r="B99" s="520"/>
      <c r="C99" s="520"/>
      <c r="D99" s="520"/>
      <c r="E99" s="520"/>
      <c r="F99" s="520"/>
      <c r="G99" s="520"/>
      <c r="H99" s="520"/>
      <c r="I99" s="520"/>
      <c r="J99" s="271"/>
    </row>
    <row r="100" spans="1:10" x14ac:dyDescent="0.25">
      <c r="A100" s="519" t="s">
        <v>154</v>
      </c>
      <c r="B100" s="520"/>
      <c r="C100" s="520"/>
      <c r="D100" s="520"/>
      <c r="E100" s="520"/>
      <c r="F100" s="520"/>
      <c r="G100" s="520"/>
      <c r="H100" s="520"/>
      <c r="I100" s="520"/>
      <c r="J100" s="271"/>
    </row>
    <row r="101" spans="1:10" ht="21" customHeight="1" x14ac:dyDescent="0.25">
      <c r="A101" s="492" t="s">
        <v>161</v>
      </c>
      <c r="B101" s="493"/>
      <c r="C101" s="493"/>
      <c r="D101" s="493"/>
      <c r="E101" s="493"/>
      <c r="F101" s="493"/>
      <c r="G101" s="493"/>
      <c r="H101" s="493"/>
      <c r="I101" s="494"/>
      <c r="J101" s="218">
        <f>SUM(J98:J100)</f>
        <v>0</v>
      </c>
    </row>
    <row r="102" spans="1:10" ht="12.75" customHeight="1" x14ac:dyDescent="0.25">
      <c r="A102" s="206"/>
      <c r="B102" s="9"/>
      <c r="C102" s="9"/>
      <c r="D102" s="33"/>
      <c r="E102" s="9"/>
      <c r="F102" s="9"/>
      <c r="G102" s="9"/>
      <c r="H102" s="9"/>
      <c r="I102" s="183"/>
      <c r="J102" s="241"/>
    </row>
    <row r="103" spans="1:10" ht="15.6" x14ac:dyDescent="0.3">
      <c r="A103" s="239" t="s">
        <v>156</v>
      </c>
      <c r="B103" s="9"/>
      <c r="C103" s="9"/>
      <c r="D103" s="33"/>
      <c r="E103" s="9"/>
      <c r="F103" s="9"/>
      <c r="G103" s="9"/>
      <c r="H103" s="9"/>
      <c r="I103" s="184"/>
      <c r="J103" s="242"/>
    </row>
    <row r="104" spans="1:10" x14ac:dyDescent="0.25">
      <c r="A104" s="504" t="s">
        <v>215</v>
      </c>
      <c r="B104" s="403"/>
      <c r="C104" s="403"/>
      <c r="D104" s="403"/>
      <c r="E104" s="403"/>
      <c r="F104" s="403"/>
      <c r="G104" s="403"/>
      <c r="H104" s="403"/>
      <c r="I104" s="403"/>
      <c r="J104" s="273"/>
    </row>
    <row r="105" spans="1:10" x14ac:dyDescent="0.25">
      <c r="A105" s="504" t="s">
        <v>157</v>
      </c>
      <c r="B105" s="403"/>
      <c r="C105" s="403"/>
      <c r="D105" s="403"/>
      <c r="E105" s="403"/>
      <c r="F105" s="403"/>
      <c r="G105" s="403"/>
      <c r="H105" s="403"/>
      <c r="I105" s="403"/>
      <c r="J105" s="273"/>
    </row>
    <row r="106" spans="1:10" ht="21" customHeight="1" x14ac:dyDescent="0.25">
      <c r="A106" s="492" t="s">
        <v>161</v>
      </c>
      <c r="B106" s="493"/>
      <c r="C106" s="493"/>
      <c r="D106" s="493"/>
      <c r="E106" s="493"/>
      <c r="F106" s="493"/>
      <c r="G106" s="493"/>
      <c r="H106" s="493"/>
      <c r="I106" s="494"/>
      <c r="J106" s="218">
        <f>SUM(J104:J105)</f>
        <v>0</v>
      </c>
    </row>
    <row r="107" spans="1:10" ht="15.75" customHeight="1" x14ac:dyDescent="0.3">
      <c r="A107" s="239"/>
      <c r="B107" s="9"/>
      <c r="C107" s="9"/>
      <c r="D107" s="10"/>
      <c r="E107" s="9"/>
      <c r="F107" s="9"/>
      <c r="G107" s="9"/>
      <c r="H107" s="9"/>
      <c r="I107" s="183"/>
      <c r="J107" s="241"/>
    </row>
    <row r="108" spans="1:10" ht="16.5" customHeight="1" x14ac:dyDescent="0.3">
      <c r="A108" s="495" t="s">
        <v>158</v>
      </c>
      <c r="B108" s="496"/>
      <c r="C108" s="496"/>
      <c r="D108" s="496"/>
      <c r="E108" s="496"/>
      <c r="F108" s="496"/>
      <c r="G108" s="496"/>
      <c r="H108" s="496"/>
      <c r="I108" s="496"/>
      <c r="J108" s="497"/>
    </row>
    <row r="109" spans="1:10" x14ac:dyDescent="0.25">
      <c r="A109" s="504" t="s">
        <v>159</v>
      </c>
      <c r="B109" s="403"/>
      <c r="C109" s="403"/>
      <c r="D109" s="403"/>
      <c r="E109" s="403"/>
      <c r="F109" s="403"/>
      <c r="G109" s="403"/>
      <c r="H109" s="403"/>
      <c r="I109" s="403"/>
      <c r="J109" s="271"/>
    </row>
    <row r="110" spans="1:10" x14ac:dyDescent="0.25">
      <c r="A110" s="519" t="s">
        <v>160</v>
      </c>
      <c r="B110" s="520"/>
      <c r="C110" s="520"/>
      <c r="D110" s="520"/>
      <c r="E110" s="520"/>
      <c r="F110" s="520"/>
      <c r="G110" s="520"/>
      <c r="H110" s="520"/>
      <c r="I110" s="520"/>
      <c r="J110" s="271"/>
    </row>
    <row r="111" spans="1:10" x14ac:dyDescent="0.25">
      <c r="A111" s="504" t="s">
        <v>74</v>
      </c>
      <c r="B111" s="403"/>
      <c r="C111" s="403"/>
      <c r="D111" s="403"/>
      <c r="E111" s="403"/>
      <c r="F111" s="403"/>
      <c r="G111" s="403"/>
      <c r="H111" s="403"/>
      <c r="I111" s="403"/>
      <c r="J111" s="271"/>
    </row>
    <row r="112" spans="1:10" x14ac:dyDescent="0.25">
      <c r="A112" s="504" t="s">
        <v>72</v>
      </c>
      <c r="B112" s="403"/>
      <c r="C112" s="403"/>
      <c r="D112" s="403"/>
      <c r="E112" s="403"/>
      <c r="F112" s="403"/>
      <c r="G112" s="403"/>
      <c r="H112" s="403"/>
      <c r="I112" s="403"/>
      <c r="J112" s="273"/>
    </row>
    <row r="113" spans="1:15" x14ac:dyDescent="0.25">
      <c r="A113" s="504" t="s">
        <v>73</v>
      </c>
      <c r="B113" s="403"/>
      <c r="C113" s="403"/>
      <c r="D113" s="403"/>
      <c r="E113" s="403"/>
      <c r="F113" s="403"/>
      <c r="G113" s="403"/>
      <c r="H113" s="403"/>
      <c r="I113" s="403"/>
      <c r="J113" s="273"/>
    </row>
    <row r="114" spans="1:15" ht="21" customHeight="1" x14ac:dyDescent="0.25">
      <c r="A114" s="492" t="s">
        <v>161</v>
      </c>
      <c r="B114" s="493"/>
      <c r="C114" s="493"/>
      <c r="D114" s="493"/>
      <c r="E114" s="493"/>
      <c r="F114" s="493"/>
      <c r="G114" s="493"/>
      <c r="H114" s="493"/>
      <c r="I114" s="494"/>
      <c r="J114" s="218">
        <f>SUM(J109:J113)</f>
        <v>0</v>
      </c>
    </row>
    <row r="115" spans="1:15" x14ac:dyDescent="0.25">
      <c r="A115" s="243"/>
      <c r="B115" s="40"/>
      <c r="C115" s="40"/>
      <c r="D115" s="40"/>
      <c r="E115" s="40"/>
      <c r="F115" s="40"/>
      <c r="G115" s="40"/>
      <c r="H115" s="40"/>
      <c r="I115" s="40"/>
      <c r="J115" s="230"/>
    </row>
    <row r="116" spans="1:15" ht="15.6" x14ac:dyDescent="0.3">
      <c r="A116" s="509" t="s">
        <v>231</v>
      </c>
      <c r="B116" s="510"/>
      <c r="C116" s="510"/>
      <c r="D116" s="510"/>
      <c r="E116" s="510"/>
      <c r="F116" s="510"/>
      <c r="G116" s="510"/>
      <c r="H116" s="510"/>
      <c r="I116" s="511"/>
      <c r="J116" s="218">
        <f>J15*276.98</f>
        <v>0</v>
      </c>
    </row>
    <row r="117" spans="1:15" s="187" customFormat="1" ht="15.6" x14ac:dyDescent="0.3">
      <c r="A117" s="275"/>
      <c r="B117" s="276"/>
      <c r="C117" s="276"/>
      <c r="D117" s="276"/>
      <c r="E117" s="276"/>
      <c r="F117" s="276"/>
      <c r="G117" s="276"/>
      <c r="H117" s="276"/>
      <c r="I117" s="276"/>
      <c r="J117" s="277"/>
      <c r="K117" s="6"/>
      <c r="L117" s="6"/>
    </row>
    <row r="118" spans="1:15" ht="15.6" x14ac:dyDescent="0.3">
      <c r="A118" s="509" t="s">
        <v>232</v>
      </c>
      <c r="B118" s="510"/>
      <c r="C118" s="510"/>
      <c r="D118" s="510"/>
      <c r="E118" s="510"/>
      <c r="F118" s="510"/>
      <c r="G118" s="510"/>
      <c r="H118" s="510"/>
      <c r="I118" s="511"/>
      <c r="J118" s="218">
        <f>J15*56.63</f>
        <v>0</v>
      </c>
    </row>
    <row r="119" spans="1:15" s="187" customFormat="1" ht="15.6" x14ac:dyDescent="0.3">
      <c r="A119" s="275"/>
      <c r="B119" s="276"/>
      <c r="C119" s="276"/>
      <c r="D119" s="276"/>
      <c r="E119" s="276"/>
      <c r="F119" s="276"/>
      <c r="G119" s="276"/>
      <c r="H119" s="276"/>
      <c r="I119" s="276"/>
      <c r="J119" s="277"/>
      <c r="K119" s="6"/>
      <c r="L119" s="6"/>
    </row>
    <row r="120" spans="1:15" ht="15.75" customHeight="1" x14ac:dyDescent="0.3">
      <c r="A120" s="509" t="s">
        <v>258</v>
      </c>
      <c r="B120" s="510"/>
      <c r="C120" s="510"/>
      <c r="D120" s="510"/>
      <c r="E120" s="510"/>
      <c r="F120" s="510"/>
      <c r="G120" s="510"/>
      <c r="H120" s="510"/>
      <c r="I120" s="511"/>
      <c r="J120" s="218">
        <f>J15*256.92</f>
        <v>0</v>
      </c>
    </row>
    <row r="121" spans="1:15" ht="15.6" x14ac:dyDescent="0.3">
      <c r="A121" s="275"/>
      <c r="B121" s="276"/>
      <c r="C121" s="276"/>
      <c r="D121" s="276"/>
      <c r="E121" s="276"/>
      <c r="F121" s="276"/>
      <c r="G121" s="276"/>
      <c r="H121" s="276"/>
      <c r="I121" s="276"/>
      <c r="J121" s="5"/>
      <c r="K121"/>
    </row>
    <row r="122" spans="1:15" ht="15.6" x14ac:dyDescent="0.3">
      <c r="A122" s="509" t="s">
        <v>234</v>
      </c>
      <c r="B122" s="510"/>
      <c r="C122" s="510"/>
      <c r="D122" s="510"/>
      <c r="E122" s="510"/>
      <c r="F122" s="510"/>
      <c r="G122" s="510"/>
      <c r="H122" s="510"/>
      <c r="I122" s="511"/>
      <c r="J122" s="218">
        <f>J15*87.6</f>
        <v>0</v>
      </c>
      <c r="K122"/>
      <c r="L122"/>
    </row>
    <row r="123" spans="1:15" ht="12.75" customHeight="1" x14ac:dyDescent="0.25">
      <c r="A123" s="243"/>
      <c r="B123" s="40"/>
      <c r="C123" s="40"/>
      <c r="D123" s="40"/>
      <c r="E123" s="40"/>
      <c r="F123" s="40"/>
      <c r="G123" s="40"/>
      <c r="H123" s="40"/>
      <c r="I123" s="40"/>
      <c r="J123" s="230"/>
      <c r="K123"/>
      <c r="L123"/>
    </row>
    <row r="124" spans="1:15" ht="19.5" customHeight="1" x14ac:dyDescent="0.35">
      <c r="A124" s="534" t="s">
        <v>165</v>
      </c>
      <c r="B124" s="535"/>
      <c r="C124" s="535"/>
      <c r="D124" s="535"/>
      <c r="E124" s="535"/>
      <c r="F124" s="535"/>
      <c r="G124" s="535"/>
      <c r="H124" s="535"/>
      <c r="I124" s="536"/>
      <c r="J124" s="292">
        <f>J41+J67+J74+J84+J89+J95+J101+J106+J114+J116+J118+J120+J122</f>
        <v>0</v>
      </c>
    </row>
    <row r="125" spans="1:15" x14ac:dyDescent="0.25">
      <c r="A125" s="206"/>
      <c r="B125" s="5"/>
      <c r="C125" s="5"/>
      <c r="D125" s="5"/>
      <c r="E125" s="5"/>
      <c r="F125" s="5"/>
      <c r="G125" s="5"/>
      <c r="H125" s="5"/>
      <c r="I125" s="5"/>
      <c r="J125" s="207"/>
      <c r="K125" s="167"/>
    </row>
    <row r="126" spans="1:15" x14ac:dyDescent="0.25">
      <c r="A126" s="206"/>
      <c r="B126" s="5"/>
      <c r="C126" s="5"/>
      <c r="D126" s="5"/>
      <c r="E126" s="5"/>
      <c r="F126" s="5"/>
      <c r="G126" s="5"/>
      <c r="H126" s="5"/>
      <c r="I126" s="5"/>
      <c r="J126" s="207"/>
      <c r="K126" s="167"/>
    </row>
    <row r="127" spans="1:15" ht="17.399999999999999" x14ac:dyDescent="0.3">
      <c r="A127" s="244" t="s">
        <v>166</v>
      </c>
      <c r="B127" s="5"/>
      <c r="C127" s="5"/>
      <c r="D127" s="5"/>
      <c r="E127" s="5"/>
      <c r="F127" s="5"/>
      <c r="G127" s="5"/>
      <c r="H127" s="5"/>
      <c r="I127" s="5"/>
      <c r="J127" s="207"/>
      <c r="K127" s="167"/>
      <c r="N127" s="334"/>
      <c r="O127" s="334"/>
    </row>
    <row r="128" spans="1:15" ht="17.399999999999999" x14ac:dyDescent="0.3">
      <c r="A128" s="244"/>
      <c r="B128" s="5"/>
      <c r="C128" s="5"/>
      <c r="D128" s="5"/>
      <c r="E128" s="5"/>
      <c r="F128" s="5"/>
      <c r="G128" s="5"/>
      <c r="H128" s="5"/>
      <c r="I128" s="344"/>
      <c r="J128" s="537"/>
      <c r="K128" s="167"/>
      <c r="N128" s="133"/>
      <c r="O128" s="133"/>
    </row>
    <row r="129" spans="1:19" ht="21" customHeight="1" x14ac:dyDescent="0.25">
      <c r="A129" s="506" t="s">
        <v>134</v>
      </c>
      <c r="B129" s="507"/>
      <c r="C129" s="507"/>
      <c r="D129" s="514">
        <v>7.4999999999999997E-2</v>
      </c>
      <c r="E129" s="457" t="s">
        <v>124</v>
      </c>
      <c r="F129" s="457"/>
      <c r="G129" s="457"/>
      <c r="H129" s="489">
        <f>$J$124</f>
        <v>0</v>
      </c>
      <c r="I129" s="5"/>
      <c r="J129" s="515">
        <f>$H$129*$D$129</f>
        <v>0</v>
      </c>
      <c r="K129" s="167"/>
      <c r="N129" s="133"/>
      <c r="O129" s="133"/>
    </row>
    <row r="130" spans="1:19" x14ac:dyDescent="0.25">
      <c r="A130" s="506"/>
      <c r="B130" s="507"/>
      <c r="C130" s="507"/>
      <c r="D130" s="514"/>
      <c r="E130" s="457"/>
      <c r="F130" s="457"/>
      <c r="G130" s="457"/>
      <c r="H130" s="489"/>
      <c r="I130" s="5"/>
      <c r="J130" s="515"/>
      <c r="K130" s="167"/>
    </row>
    <row r="131" spans="1:19" ht="15" customHeight="1" thickBot="1" x14ac:dyDescent="0.3">
      <c r="A131" s="245"/>
      <c r="B131" s="42"/>
      <c r="C131" s="42"/>
      <c r="D131" s="136"/>
      <c r="E131" s="7"/>
      <c r="F131" s="40"/>
      <c r="G131" s="40"/>
      <c r="H131" s="40"/>
      <c r="I131" s="137"/>
      <c r="J131" s="246"/>
      <c r="K131" s="180"/>
    </row>
    <row r="132" spans="1:19" ht="15.75" customHeight="1" thickBot="1" x14ac:dyDescent="0.3">
      <c r="A132" s="516" t="s">
        <v>128</v>
      </c>
      <c r="B132" s="517"/>
      <c r="C132" s="517"/>
      <c r="D132" s="517"/>
      <c r="E132" s="517"/>
      <c r="F132" s="517"/>
      <c r="G132" s="517"/>
      <c r="H132" s="517"/>
      <c r="I132" s="518"/>
      <c r="J132" s="247">
        <f>$H$129+$J$129</f>
        <v>0</v>
      </c>
      <c r="K132" s="167"/>
    </row>
    <row r="133" spans="1:19" ht="15.75" customHeight="1" x14ac:dyDescent="0.25">
      <c r="A133" s="245"/>
      <c r="B133" s="42"/>
      <c r="C133" s="42"/>
      <c r="D133" s="7"/>
      <c r="E133" s="7"/>
      <c r="F133" s="5"/>
      <c r="G133" s="5"/>
      <c r="H133" s="69"/>
      <c r="I133" s="7"/>
      <c r="J133" s="246"/>
      <c r="K133" s="167"/>
      <c r="S133" s="5"/>
    </row>
    <row r="134" spans="1:19" ht="27" customHeight="1" x14ac:dyDescent="0.25">
      <c r="A134" s="506" t="s">
        <v>117</v>
      </c>
      <c r="B134" s="507"/>
      <c r="C134" s="507"/>
      <c r="D134" s="514">
        <v>0.114</v>
      </c>
      <c r="E134" s="508" t="s">
        <v>188</v>
      </c>
      <c r="F134" s="508"/>
      <c r="G134" s="508"/>
      <c r="H134" s="489">
        <f>$J$124</f>
        <v>0</v>
      </c>
      <c r="I134" s="6"/>
      <c r="J134" s="515">
        <f>$H$134*$D$134</f>
        <v>0</v>
      </c>
      <c r="K134" s="191"/>
    </row>
    <row r="135" spans="1:19" ht="15" customHeight="1" x14ac:dyDescent="0.25">
      <c r="A135" s="506"/>
      <c r="B135" s="507"/>
      <c r="C135" s="507"/>
      <c r="D135" s="514"/>
      <c r="E135" s="508"/>
      <c r="F135" s="508"/>
      <c r="G135" s="508"/>
      <c r="H135" s="489"/>
      <c r="I135" s="6"/>
      <c r="J135" s="515"/>
    </row>
    <row r="136" spans="1:19" ht="21" customHeight="1" thickBot="1" x14ac:dyDescent="0.5">
      <c r="A136" s="604"/>
      <c r="B136" s="605"/>
      <c r="C136" s="605"/>
      <c r="D136" s="605"/>
      <c r="E136" s="605"/>
      <c r="F136" s="605"/>
      <c r="G136" s="605"/>
      <c r="H136" s="605"/>
      <c r="I136" s="605"/>
      <c r="J136" s="248"/>
    </row>
    <row r="137" spans="1:19" ht="18" thickBot="1" x14ac:dyDescent="0.35">
      <c r="A137" s="595" t="s">
        <v>167</v>
      </c>
      <c r="B137" s="596"/>
      <c r="C137" s="596"/>
      <c r="D137" s="596"/>
      <c r="E137" s="596"/>
      <c r="F137" s="596"/>
      <c r="G137" s="596"/>
      <c r="H137" s="596"/>
      <c r="I137" s="597"/>
      <c r="J137" s="247">
        <f>J132+J134</f>
        <v>0</v>
      </c>
    </row>
    <row r="138" spans="1:19" ht="21" thickBot="1" x14ac:dyDescent="0.5">
      <c r="A138" s="249"/>
      <c r="B138" s="43"/>
      <c r="C138" s="43"/>
      <c r="D138" s="43"/>
      <c r="E138" s="43"/>
      <c r="F138" s="43"/>
      <c r="G138" s="43"/>
      <c r="H138" s="6"/>
      <c r="I138" s="6"/>
      <c r="J138" s="248"/>
    </row>
    <row r="139" spans="1:19" ht="16.2" thickBot="1" x14ac:dyDescent="0.3">
      <c r="A139" s="601" t="s">
        <v>236</v>
      </c>
      <c r="B139" s="602"/>
      <c r="C139" s="602"/>
      <c r="D139" s="602"/>
      <c r="E139" s="602"/>
      <c r="F139" s="602"/>
      <c r="G139" s="602"/>
      <c r="H139" s="602"/>
      <c r="I139" s="603"/>
      <c r="J139" s="260" t="e">
        <f>$J$137/$J$15</f>
        <v>#DIV/0!</v>
      </c>
    </row>
    <row r="140" spans="1:19" x14ac:dyDescent="0.25">
      <c r="A140" s="233"/>
      <c r="B140" s="15"/>
      <c r="C140" s="14"/>
      <c r="D140" s="14"/>
      <c r="E140" s="14"/>
      <c r="F140" s="14"/>
      <c r="G140" s="14"/>
      <c r="H140" s="14"/>
      <c r="I140" s="116"/>
      <c r="J140" s="248"/>
    </row>
    <row r="141" spans="1:19" ht="15.6" x14ac:dyDescent="0.3">
      <c r="A141" s="599" t="s">
        <v>168</v>
      </c>
      <c r="B141" s="600"/>
      <c r="C141" s="600"/>
      <c r="D141" s="16"/>
      <c r="E141" s="14"/>
      <c r="F141" s="14"/>
      <c r="G141" s="118"/>
      <c r="H141" s="16"/>
      <c r="I141" s="16"/>
      <c r="J141" s="248"/>
    </row>
    <row r="142" spans="1:19" ht="15.6" x14ac:dyDescent="0.3">
      <c r="A142" s="250"/>
      <c r="B142" s="201"/>
      <c r="C142" s="201"/>
      <c r="D142" s="16"/>
      <c r="E142" s="14"/>
      <c r="F142" s="14"/>
      <c r="G142" s="118"/>
      <c r="H142" s="16"/>
      <c r="I142" s="16"/>
      <c r="J142" s="248"/>
    </row>
    <row r="143" spans="1:19" x14ac:dyDescent="0.25">
      <c r="A143" s="251"/>
      <c r="B143" s="84"/>
      <c r="C143" s="84"/>
      <c r="D143" s="84"/>
      <c r="E143" s="14"/>
      <c r="F143" s="14"/>
      <c r="G143" s="84"/>
      <c r="H143" s="84"/>
      <c r="I143" s="84"/>
      <c r="J143" s="248"/>
    </row>
    <row r="144" spans="1:19" x14ac:dyDescent="0.25">
      <c r="A144" s="251"/>
      <c r="B144" s="84"/>
      <c r="C144" s="84"/>
      <c r="D144" s="84"/>
      <c r="E144" s="14"/>
      <c r="F144" s="14"/>
      <c r="G144" s="84"/>
      <c r="H144" s="84"/>
      <c r="I144" s="84"/>
      <c r="J144" s="248"/>
    </row>
    <row r="145" spans="1:10" x14ac:dyDescent="0.25">
      <c r="A145" s="251"/>
      <c r="B145" s="84"/>
      <c r="C145" s="84"/>
      <c r="D145" s="84"/>
      <c r="E145" s="14"/>
      <c r="F145" s="14"/>
      <c r="G145" s="594" t="s">
        <v>171</v>
      </c>
      <c r="H145" s="594"/>
      <c r="I145" s="594"/>
      <c r="J145" s="248"/>
    </row>
    <row r="146" spans="1:10" x14ac:dyDescent="0.25">
      <c r="A146" s="252"/>
      <c r="B146" s="598" t="s">
        <v>175</v>
      </c>
      <c r="C146" s="598"/>
      <c r="D146" s="598"/>
      <c r="E146" s="9"/>
      <c r="F146" s="9"/>
      <c r="G146" s="598" t="s">
        <v>169</v>
      </c>
      <c r="H146" s="598"/>
      <c r="I146" s="598"/>
      <c r="J146" s="248"/>
    </row>
    <row r="147" spans="1:10" x14ac:dyDescent="0.25">
      <c r="A147" s="233"/>
      <c r="B147" s="15"/>
      <c r="C147" s="14"/>
      <c r="D147" s="14"/>
      <c r="E147" s="14"/>
      <c r="F147" s="14"/>
      <c r="G147" s="14"/>
      <c r="H147" s="14"/>
      <c r="I147" s="116"/>
      <c r="J147" s="248"/>
    </row>
    <row r="148" spans="1:10" x14ac:dyDescent="0.25">
      <c r="A148" s="253"/>
      <c r="B148" s="79"/>
      <c r="C148" s="79"/>
      <c r="D148" s="79"/>
      <c r="E148" s="14"/>
      <c r="F148" s="14"/>
      <c r="G148" s="14"/>
      <c r="H148" s="15"/>
      <c r="I148" s="116"/>
      <c r="J148" s="248"/>
    </row>
    <row r="149" spans="1:10" x14ac:dyDescent="0.25">
      <c r="A149" s="254"/>
      <c r="B149" s="79"/>
      <c r="C149" s="79"/>
      <c r="D149" s="79"/>
      <c r="E149" s="14"/>
      <c r="F149" s="14"/>
      <c r="G149" s="14"/>
      <c r="H149" s="14"/>
      <c r="I149" s="116"/>
      <c r="J149" s="248"/>
    </row>
    <row r="150" spans="1:10" x14ac:dyDescent="0.25">
      <c r="A150" s="251"/>
      <c r="B150" s="337" t="s">
        <v>170</v>
      </c>
      <c r="C150" s="337"/>
      <c r="D150" s="337"/>
      <c r="E150" s="14"/>
      <c r="F150" s="14"/>
      <c r="G150" s="337" t="s">
        <v>170</v>
      </c>
      <c r="H150" s="337"/>
      <c r="I150" s="337"/>
      <c r="J150" s="248"/>
    </row>
    <row r="151" spans="1:10" x14ac:dyDescent="0.25">
      <c r="A151" s="251"/>
      <c r="B151" s="84"/>
      <c r="C151" s="84"/>
      <c r="D151" s="84"/>
      <c r="E151" s="14"/>
      <c r="F151" s="14"/>
      <c r="G151" s="84"/>
      <c r="H151" s="84"/>
      <c r="I151" s="84"/>
      <c r="J151" s="248"/>
    </row>
    <row r="152" spans="1:10" x14ac:dyDescent="0.25">
      <c r="A152" s="251"/>
      <c r="B152" s="84"/>
      <c r="C152" s="84"/>
      <c r="D152" s="84"/>
      <c r="E152" s="14"/>
      <c r="F152" s="14"/>
      <c r="G152" s="84"/>
      <c r="H152" s="84"/>
      <c r="I152" s="84"/>
      <c r="J152" s="248"/>
    </row>
    <row r="153" spans="1:10" x14ac:dyDescent="0.25">
      <c r="A153" s="251"/>
      <c r="B153" s="84"/>
      <c r="C153" s="84"/>
      <c r="D153" s="84"/>
      <c r="E153" s="14"/>
      <c r="F153" s="14"/>
      <c r="G153" s="84"/>
      <c r="H153" s="84"/>
      <c r="I153" s="84"/>
      <c r="J153" s="248"/>
    </row>
    <row r="154" spans="1:10" x14ac:dyDescent="0.25">
      <c r="A154" s="251"/>
      <c r="B154" s="84"/>
      <c r="C154" s="84"/>
      <c r="D154" s="84"/>
      <c r="E154" s="14"/>
      <c r="F154" s="14"/>
      <c r="G154" s="84"/>
      <c r="H154" s="84"/>
      <c r="I154" s="84"/>
      <c r="J154" s="248"/>
    </row>
    <row r="155" spans="1:10" x14ac:dyDescent="0.25">
      <c r="A155" s="251"/>
      <c r="B155" s="594" t="s">
        <v>178</v>
      </c>
      <c r="C155" s="594"/>
      <c r="D155" s="594"/>
      <c r="E155" s="40"/>
      <c r="F155" s="7"/>
      <c r="G155" s="594" t="s">
        <v>174</v>
      </c>
      <c r="H155" s="594"/>
      <c r="I155" s="594"/>
      <c r="J155" s="248"/>
    </row>
    <row r="156" spans="1:10" x14ac:dyDescent="0.25">
      <c r="A156" s="252"/>
      <c r="B156" s="598" t="s">
        <v>172</v>
      </c>
      <c r="C156" s="598"/>
      <c r="D156" s="598"/>
      <c r="E156" s="202"/>
      <c r="F156" s="202"/>
      <c r="G156" s="593" t="s">
        <v>173</v>
      </c>
      <c r="H156" s="593"/>
      <c r="I156" s="593"/>
      <c r="J156" s="248"/>
    </row>
    <row r="157" spans="1:10" x14ac:dyDescent="0.25">
      <c r="A157" s="251"/>
      <c r="B157" s="84"/>
      <c r="C157" s="84"/>
      <c r="D157" s="84"/>
      <c r="E157" s="14"/>
      <c r="F157" s="14"/>
      <c r="G157" s="84"/>
      <c r="H157" s="84"/>
      <c r="I157" s="84"/>
      <c r="J157" s="248"/>
    </row>
    <row r="158" spans="1:10" x14ac:dyDescent="0.25">
      <c r="A158" s="251"/>
      <c r="B158" s="84"/>
      <c r="C158" s="84"/>
      <c r="D158" s="84"/>
      <c r="E158" s="14"/>
      <c r="F158" s="14"/>
      <c r="G158" s="84"/>
      <c r="H158" s="84"/>
      <c r="I158" s="84"/>
      <c r="J158" s="248"/>
    </row>
    <row r="159" spans="1:10" x14ac:dyDescent="0.25">
      <c r="A159" s="251"/>
      <c r="B159" s="84"/>
      <c r="C159" s="84"/>
      <c r="D159" s="84"/>
      <c r="E159" s="14"/>
      <c r="F159" s="14"/>
      <c r="G159" s="84"/>
      <c r="H159" s="84"/>
      <c r="I159" s="84"/>
      <c r="J159" s="248"/>
    </row>
    <row r="160" spans="1:10" x14ac:dyDescent="0.25">
      <c r="A160" s="251"/>
      <c r="B160" s="84"/>
      <c r="C160" s="84"/>
      <c r="D160" s="84"/>
      <c r="E160" s="14"/>
      <c r="F160" s="14"/>
      <c r="G160" s="84"/>
      <c r="H160" s="84"/>
      <c r="I160" s="84"/>
      <c r="J160" s="248"/>
    </row>
    <row r="161" spans="1:10" x14ac:dyDescent="0.25">
      <c r="A161" s="251"/>
      <c r="B161" s="337" t="s">
        <v>170</v>
      </c>
      <c r="C161" s="337"/>
      <c r="D161" s="337"/>
      <c r="E161" s="14"/>
      <c r="F161" s="14"/>
      <c r="G161" s="337" t="s">
        <v>170</v>
      </c>
      <c r="H161" s="337"/>
      <c r="I161" s="337"/>
      <c r="J161" s="248"/>
    </row>
    <row r="162" spans="1:10" x14ac:dyDescent="0.25">
      <c r="A162" s="251"/>
      <c r="B162" s="84"/>
      <c r="C162" s="84"/>
      <c r="D162" s="84"/>
      <c r="E162" s="14"/>
      <c r="F162" s="14"/>
      <c r="G162" s="84"/>
      <c r="H162" s="84"/>
      <c r="I162" s="84"/>
      <c r="J162" s="248"/>
    </row>
    <row r="163" spans="1:10" ht="12.75" customHeight="1" x14ac:dyDescent="0.25">
      <c r="A163" s="251"/>
      <c r="B163" s="84"/>
      <c r="C163" s="84"/>
      <c r="D163" s="84"/>
      <c r="E163" s="14"/>
      <c r="F163" s="14"/>
      <c r="G163" s="84"/>
      <c r="H163" s="84"/>
      <c r="I163" s="84"/>
      <c r="J163" s="248"/>
    </row>
    <row r="164" spans="1:10" x14ac:dyDescent="0.25">
      <c r="A164" s="251"/>
      <c r="B164" s="84"/>
      <c r="C164" s="84"/>
      <c r="D164" s="84"/>
      <c r="E164" s="14"/>
      <c r="F164" s="14"/>
      <c r="G164" s="84"/>
      <c r="H164" s="84"/>
      <c r="I164" s="84"/>
      <c r="J164" s="248"/>
    </row>
    <row r="165" spans="1:10" x14ac:dyDescent="0.25">
      <c r="A165" s="233"/>
      <c r="B165" s="15"/>
      <c r="C165" s="14"/>
      <c r="D165" s="14"/>
      <c r="E165" s="14"/>
      <c r="F165" s="14"/>
      <c r="G165" s="14"/>
      <c r="H165" s="14"/>
      <c r="I165" s="116"/>
      <c r="J165" s="248"/>
    </row>
    <row r="166" spans="1:10" x14ac:dyDescent="0.25">
      <c r="A166" s="255"/>
      <c r="B166" s="256"/>
      <c r="C166" s="257"/>
      <c r="D166" s="257"/>
      <c r="E166" s="257"/>
      <c r="F166" s="257"/>
      <c r="G166" s="257"/>
      <c r="H166" s="257"/>
      <c r="I166" s="258"/>
      <c r="J166" s="259"/>
    </row>
    <row r="167" spans="1:10" x14ac:dyDescent="0.25">
      <c r="A167" s="118"/>
      <c r="B167" s="16"/>
      <c r="C167" s="16"/>
      <c r="D167" s="16"/>
      <c r="E167" s="117"/>
      <c r="F167" s="14"/>
      <c r="G167" s="118"/>
      <c r="H167" s="16"/>
      <c r="I167" s="16"/>
      <c r="J167" s="6"/>
    </row>
    <row r="168" spans="1:10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 ht="15.6" x14ac:dyDescent="0.3">
      <c r="A170" s="119"/>
      <c r="B170" s="120"/>
      <c r="C170" s="120"/>
      <c r="D170" s="120"/>
      <c r="E170" s="120"/>
      <c r="F170" s="120"/>
      <c r="G170" s="120"/>
      <c r="H170" s="120"/>
      <c r="I170" s="120"/>
      <c r="J170" s="120"/>
    </row>
    <row r="171" spans="1:10" ht="15.6" x14ac:dyDescent="0.3">
      <c r="A171" s="121"/>
      <c r="B171" s="120"/>
      <c r="C171" s="120"/>
      <c r="D171" s="120"/>
      <c r="E171" s="120"/>
      <c r="F171" s="120"/>
      <c r="G171" s="120"/>
      <c r="H171" s="120"/>
      <c r="I171" s="120"/>
      <c r="J171" s="120"/>
    </row>
    <row r="172" spans="1:10" ht="15.6" x14ac:dyDescent="0.3">
      <c r="A172" s="17"/>
      <c r="B172" s="6"/>
      <c r="C172" s="129"/>
      <c r="D172" s="122"/>
      <c r="E172" s="122"/>
      <c r="F172" s="120"/>
      <c r="G172" s="14"/>
      <c r="H172" s="130"/>
      <c r="I172" s="120"/>
      <c r="J172" s="120"/>
    </row>
    <row r="173" spans="1:10" ht="15.6" x14ac:dyDescent="0.3">
      <c r="A173" s="17"/>
      <c r="B173" s="6"/>
      <c r="C173" s="129"/>
      <c r="D173" s="122"/>
      <c r="E173" s="122"/>
      <c r="F173" s="120"/>
      <c r="G173" s="14"/>
      <c r="H173" s="130"/>
      <c r="I173" s="120"/>
      <c r="J173" s="120"/>
    </row>
    <row r="174" spans="1:10" ht="15.6" x14ac:dyDescent="0.3">
      <c r="A174" s="17"/>
      <c r="B174" s="6"/>
      <c r="C174" s="129"/>
      <c r="D174" s="122"/>
      <c r="E174" s="122"/>
      <c r="F174" s="120"/>
      <c r="G174" s="14"/>
      <c r="H174" s="130"/>
      <c r="I174" s="120"/>
      <c r="J174" s="120"/>
    </row>
    <row r="175" spans="1:10" ht="15.6" x14ac:dyDescent="0.3">
      <c r="A175" s="17"/>
      <c r="B175" s="6"/>
      <c r="C175" s="129"/>
      <c r="D175" s="122"/>
      <c r="E175" s="122"/>
      <c r="F175" s="120"/>
      <c r="G175" s="14"/>
      <c r="H175" s="130"/>
      <c r="I175" s="120"/>
      <c r="J175" s="120"/>
    </row>
    <row r="176" spans="1:10" ht="15.6" x14ac:dyDescent="0.3">
      <c r="A176" s="17"/>
      <c r="B176" s="6"/>
      <c r="C176" s="129"/>
      <c r="D176" s="122"/>
      <c r="E176" s="122"/>
      <c r="F176" s="120"/>
      <c r="G176" s="14"/>
      <c r="H176" s="130"/>
      <c r="I176" s="120"/>
      <c r="J176" s="120"/>
    </row>
    <row r="177" spans="1:10" ht="15.6" x14ac:dyDescent="0.3">
      <c r="A177" s="17"/>
      <c r="B177" s="6"/>
      <c r="C177" s="129"/>
      <c r="D177" s="122"/>
      <c r="E177" s="122"/>
      <c r="F177" s="120"/>
      <c r="G177" s="14"/>
      <c r="H177" s="130"/>
      <c r="I177" s="120"/>
      <c r="J177" s="120"/>
    </row>
    <row r="178" spans="1:10" ht="15.6" x14ac:dyDescent="0.3">
      <c r="A178" s="17"/>
      <c r="B178" s="6"/>
      <c r="C178" s="129"/>
      <c r="D178" s="122"/>
      <c r="E178" s="122"/>
      <c r="F178" s="120"/>
      <c r="G178" s="14"/>
      <c r="H178" s="130"/>
      <c r="I178" s="120"/>
      <c r="J178" s="120"/>
    </row>
    <row r="179" spans="1:10" ht="15.6" x14ac:dyDescent="0.3">
      <c r="A179" s="17"/>
      <c r="B179" s="6"/>
      <c r="C179" s="130"/>
      <c r="D179" s="122"/>
      <c r="E179" s="122"/>
      <c r="F179" s="120"/>
      <c r="G179" s="14"/>
      <c r="H179" s="130"/>
      <c r="I179" s="120"/>
      <c r="J179" s="120"/>
    </row>
    <row r="180" spans="1:10" ht="15.6" x14ac:dyDescent="0.3">
      <c r="A180" s="17"/>
      <c r="B180" s="6"/>
      <c r="C180" s="130"/>
      <c r="D180" s="122"/>
      <c r="E180" s="122"/>
      <c r="F180" s="120"/>
      <c r="G180" s="14"/>
      <c r="H180" s="130"/>
      <c r="I180" s="120"/>
      <c r="J180" s="120"/>
    </row>
    <row r="181" spans="1:10" ht="15.6" x14ac:dyDescent="0.3">
      <c r="A181" s="17"/>
      <c r="B181" s="6"/>
      <c r="C181" s="130"/>
      <c r="D181" s="122"/>
      <c r="E181" s="122"/>
      <c r="F181" s="120"/>
      <c r="G181" s="14"/>
      <c r="H181" s="130"/>
      <c r="I181" s="120"/>
      <c r="J181" s="120"/>
    </row>
    <row r="182" spans="1:10" ht="15.6" x14ac:dyDescent="0.3">
      <c r="A182" s="121"/>
      <c r="B182" s="6"/>
      <c r="C182" s="123"/>
      <c r="D182" s="122"/>
      <c r="E182" s="122"/>
      <c r="F182" s="120"/>
      <c r="G182" s="120"/>
      <c r="H182" s="120"/>
      <c r="I182" s="120"/>
      <c r="J182" s="120"/>
    </row>
    <row r="183" spans="1:10" ht="15.6" x14ac:dyDescent="0.3">
      <c r="A183" s="124"/>
      <c r="B183" s="6"/>
      <c r="C183" s="6"/>
      <c r="D183" s="122"/>
      <c r="E183" s="76"/>
      <c r="F183" s="120"/>
      <c r="G183" s="120"/>
      <c r="H183" s="120"/>
      <c r="I183" s="120"/>
      <c r="J183" s="120"/>
    </row>
    <row r="184" spans="1:10" ht="15.6" x14ac:dyDescent="0.3">
      <c r="A184" s="17"/>
      <c r="B184" s="120"/>
      <c r="C184" s="120"/>
      <c r="D184" s="120"/>
      <c r="E184" s="120"/>
      <c r="F184" s="120"/>
      <c r="G184" s="120"/>
      <c r="H184" s="120"/>
      <c r="I184" s="120"/>
      <c r="J184" s="120"/>
    </row>
    <row r="185" spans="1:10" ht="15.6" x14ac:dyDescent="0.3">
      <c r="A185" s="119"/>
      <c r="B185" s="120"/>
      <c r="C185" s="120"/>
      <c r="D185" s="120"/>
      <c r="E185" s="120"/>
      <c r="F185" s="120"/>
      <c r="G185" s="120"/>
      <c r="H185" s="120"/>
      <c r="I185" s="120"/>
      <c r="J185" s="120"/>
    </row>
    <row r="186" spans="1:10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 spans="1:10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 spans="1:10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 spans="1:10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</row>
    <row r="190" spans="1:10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</row>
    <row r="191" spans="1:10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</row>
  </sheetData>
  <sheetProtection formatCells="0" formatColumns="0" formatRows="0"/>
  <mergeCells count="126">
    <mergeCell ref="A134:C135"/>
    <mergeCell ref="D134:D135"/>
    <mergeCell ref="E134:G135"/>
    <mergeCell ref="H134:H135"/>
    <mergeCell ref="B161:D161"/>
    <mergeCell ref="G161:I161"/>
    <mergeCell ref="A139:I139"/>
    <mergeCell ref="A141:C141"/>
    <mergeCell ref="G145:I145"/>
    <mergeCell ref="B146:D146"/>
    <mergeCell ref="G146:I146"/>
    <mergeCell ref="B150:D150"/>
    <mergeCell ref="G150:I150"/>
    <mergeCell ref="B156:D156"/>
    <mergeCell ref="A71:G71"/>
    <mergeCell ref="A66:C66"/>
    <mergeCell ref="A65:C65"/>
    <mergeCell ref="A69:J69"/>
    <mergeCell ref="A101:I101"/>
    <mergeCell ref="A116:I116"/>
    <mergeCell ref="A19:I19"/>
    <mergeCell ref="A111:I111"/>
    <mergeCell ref="A113:I113"/>
    <mergeCell ref="A81:G81"/>
    <mergeCell ref="A64:C64"/>
    <mergeCell ref="A62:C62"/>
    <mergeCell ref="A89:I89"/>
    <mergeCell ref="E44:F44"/>
    <mergeCell ref="A67:C67"/>
    <mergeCell ref="A92:I92"/>
    <mergeCell ref="A73:G73"/>
    <mergeCell ref="A80:G80"/>
    <mergeCell ref="A78:G79"/>
    <mergeCell ref="A75:G75"/>
    <mergeCell ref="A74:G74"/>
    <mergeCell ref="A82:G82"/>
    <mergeCell ref="A83:G83"/>
    <mergeCell ref="A84:G84"/>
    <mergeCell ref="A9:A10"/>
    <mergeCell ref="N127:O127"/>
    <mergeCell ref="A87:I87"/>
    <mergeCell ref="A88:I88"/>
    <mergeCell ref="A114:I114"/>
    <mergeCell ref="A105:I105"/>
    <mergeCell ref="A110:I110"/>
    <mergeCell ref="A108:J108"/>
    <mergeCell ref="A106:I106"/>
    <mergeCell ref="A120:I120"/>
    <mergeCell ref="A122:I122"/>
    <mergeCell ref="A99:I99"/>
    <mergeCell ref="K61:M61"/>
    <mergeCell ref="A60:C61"/>
    <mergeCell ref="G60:I60"/>
    <mergeCell ref="D60:F60"/>
    <mergeCell ref="A20:I20"/>
    <mergeCell ref="A21:I21"/>
    <mergeCell ref="I40:J40"/>
    <mergeCell ref="A22:I22"/>
    <mergeCell ref="A58:J58"/>
    <mergeCell ref="A33:B33"/>
    <mergeCell ref="A72:G72"/>
    <mergeCell ref="A63:C63"/>
    <mergeCell ref="A1:J1"/>
    <mergeCell ref="A18:I18"/>
    <mergeCell ref="B9:F10"/>
    <mergeCell ref="D11:G11"/>
    <mergeCell ref="D12:G12"/>
    <mergeCell ref="A17:I17"/>
    <mergeCell ref="J15:J16"/>
    <mergeCell ref="G6:J6"/>
    <mergeCell ref="A5:J5"/>
    <mergeCell ref="A11:B12"/>
    <mergeCell ref="C11:C12"/>
    <mergeCell ref="A14:J14"/>
    <mergeCell ref="A6:F6"/>
    <mergeCell ref="A7:A8"/>
    <mergeCell ref="B7:F8"/>
    <mergeCell ref="A2:J2"/>
    <mergeCell ref="A3:J3"/>
    <mergeCell ref="A15:I16"/>
    <mergeCell ref="H7:J7"/>
    <mergeCell ref="H8:J8"/>
    <mergeCell ref="H9:J9"/>
    <mergeCell ref="H10:J10"/>
    <mergeCell ref="H11:J12"/>
    <mergeCell ref="G7:G10"/>
    <mergeCell ref="H78:J78"/>
    <mergeCell ref="A95:I95"/>
    <mergeCell ref="A98:I98"/>
    <mergeCell ref="A112:I112"/>
    <mergeCell ref="A109:I109"/>
    <mergeCell ref="A93:I93"/>
    <mergeCell ref="G156:I156"/>
    <mergeCell ref="A136:I136"/>
    <mergeCell ref="B155:D155"/>
    <mergeCell ref="G155:I155"/>
    <mergeCell ref="A104:I104"/>
    <mergeCell ref="A100:I100"/>
    <mergeCell ref="A118:I118"/>
    <mergeCell ref="J134:J135"/>
    <mergeCell ref="A137:I137"/>
    <mergeCell ref="A129:C130"/>
    <mergeCell ref="D129:D130"/>
    <mergeCell ref="E129:G130"/>
    <mergeCell ref="H129:H130"/>
    <mergeCell ref="J129:J130"/>
    <mergeCell ref="A132:I132"/>
    <mergeCell ref="A124:I124"/>
    <mergeCell ref="I128:J128"/>
    <mergeCell ref="A94:I94"/>
    <mergeCell ref="A70:E70"/>
    <mergeCell ref="A42:D42"/>
    <mergeCell ref="E43:F43"/>
    <mergeCell ref="E42:I42"/>
    <mergeCell ref="E45:F46"/>
    <mergeCell ref="G45:G46"/>
    <mergeCell ref="H45:H46"/>
    <mergeCell ref="G47:G48"/>
    <mergeCell ref="H47:H48"/>
    <mergeCell ref="A57:J57"/>
    <mergeCell ref="A68:J68"/>
    <mergeCell ref="I45:I46"/>
    <mergeCell ref="I47:I48"/>
    <mergeCell ref="E49:F49"/>
    <mergeCell ref="E50:F50"/>
    <mergeCell ref="E47:F48"/>
  </mergeCells>
  <phoneticPr fontId="2" type="noConversion"/>
  <printOptions horizontalCentered="1" verticalCentered="1"/>
  <pageMargins left="0" right="0" top="0.78740157480314965" bottom="0.59055118110236227" header="0" footer="0"/>
  <pageSetup paperSize="9" scale="50" fitToWidth="2" fitToHeight="2" orientation="portrait" r:id="rId1"/>
  <headerFooter alignWithMargins="0">
    <oddHeader xml:space="preserve">&amp;R
</oddHeader>
  </headerFooter>
  <rowBreaks count="2" manualBreakCount="2">
    <brk id="58" max="9" man="1"/>
    <brk id="69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200"/>
  <sheetViews>
    <sheetView tabSelected="1" topLeftCell="A58" zoomScale="78" zoomScaleNormal="78" zoomScaleSheetLayoutView="75" workbookViewId="0">
      <selection activeCell="K145" sqref="K145"/>
    </sheetView>
  </sheetViews>
  <sheetFormatPr defaultRowHeight="13.2" x14ac:dyDescent="0.25"/>
  <cols>
    <col min="1" max="1" width="23.44140625" customWidth="1"/>
    <col min="2" max="2" width="13.33203125" customWidth="1"/>
    <col min="3" max="3" width="15.6640625" customWidth="1"/>
    <col min="4" max="4" width="12.6640625" customWidth="1"/>
    <col min="5" max="6" width="17.109375" customWidth="1"/>
    <col min="7" max="7" width="14.109375" customWidth="1"/>
    <col min="8" max="8" width="16.33203125" customWidth="1"/>
    <col min="9" max="9" width="16.109375" customWidth="1"/>
    <col min="10" max="10" width="16.88671875" customWidth="1"/>
    <col min="11" max="11" width="8.6640625" style="5" customWidth="1"/>
    <col min="12" max="12" width="5" style="5" customWidth="1"/>
  </cols>
  <sheetData>
    <row r="1" spans="1:12" ht="23.25" customHeight="1" x14ac:dyDescent="0.25">
      <c r="A1" s="555" t="s">
        <v>84</v>
      </c>
      <c r="B1" s="556"/>
      <c r="C1" s="556"/>
      <c r="D1" s="556"/>
      <c r="E1" s="556"/>
      <c r="F1" s="556"/>
      <c r="G1" s="556"/>
      <c r="H1" s="556"/>
      <c r="I1" s="556"/>
      <c r="J1" s="557"/>
      <c r="K1" s="191"/>
      <c r="L1" s="191"/>
    </row>
    <row r="2" spans="1:12" ht="22.5" customHeight="1" x14ac:dyDescent="0.25">
      <c r="A2" s="465" t="s">
        <v>187</v>
      </c>
      <c r="B2" s="464"/>
      <c r="C2" s="464"/>
      <c r="D2" s="464"/>
      <c r="E2" s="464"/>
      <c r="F2" s="464"/>
      <c r="G2" s="464"/>
      <c r="H2" s="464"/>
      <c r="I2" s="464"/>
      <c r="J2" s="570"/>
    </row>
    <row r="3" spans="1:12" ht="21.75" customHeight="1" x14ac:dyDescent="0.25">
      <c r="A3" s="465" t="s">
        <v>255</v>
      </c>
      <c r="B3" s="464"/>
      <c r="C3" s="464"/>
      <c r="D3" s="464"/>
      <c r="E3" s="464"/>
      <c r="F3" s="464"/>
      <c r="G3" s="464"/>
      <c r="H3" s="464"/>
      <c r="I3" s="464"/>
      <c r="J3" s="570"/>
    </row>
    <row r="4" spans="1:12" ht="21.75" customHeight="1" x14ac:dyDescent="0.25">
      <c r="A4" s="190"/>
      <c r="B4" s="189"/>
      <c r="C4" s="189"/>
      <c r="D4" s="189"/>
      <c r="E4" s="189"/>
      <c r="F4" s="189"/>
      <c r="G4" s="189"/>
      <c r="H4" s="189"/>
      <c r="I4" s="189"/>
      <c r="J4" s="203"/>
    </row>
    <row r="5" spans="1:12" ht="21.75" customHeight="1" x14ac:dyDescent="0.25">
      <c r="A5" s="571" t="s">
        <v>58</v>
      </c>
      <c r="B5" s="572"/>
      <c r="C5" s="572"/>
      <c r="D5" s="572"/>
      <c r="E5" s="572"/>
      <c r="F5" s="572"/>
      <c r="G5" s="572"/>
      <c r="H5" s="572"/>
      <c r="I5" s="572"/>
      <c r="J5" s="573"/>
    </row>
    <row r="6" spans="1:12" ht="23.25" customHeight="1" x14ac:dyDescent="0.25">
      <c r="A6" s="576" t="s">
        <v>241</v>
      </c>
      <c r="B6" s="577"/>
      <c r="C6" s="577"/>
      <c r="D6" s="577"/>
      <c r="E6" s="577"/>
      <c r="F6" s="577"/>
      <c r="G6" s="574" t="s">
        <v>284</v>
      </c>
      <c r="H6" s="574"/>
      <c r="I6" s="574"/>
      <c r="J6" s="575"/>
    </row>
    <row r="7" spans="1:12" ht="28.5" customHeight="1" x14ac:dyDescent="0.25">
      <c r="A7" s="585" t="s">
        <v>15</v>
      </c>
      <c r="B7" s="469" t="s">
        <v>285</v>
      </c>
      <c r="C7" s="470"/>
      <c r="D7" s="470"/>
      <c r="E7" s="470"/>
      <c r="F7" s="470"/>
      <c r="G7" s="582" t="s">
        <v>28</v>
      </c>
      <c r="H7" s="451" t="str">
        <f>'kierunek I rok '!H7:J7</f>
        <v>Pedagogiki i Psychologii</v>
      </c>
      <c r="I7" s="451"/>
      <c r="J7" s="578"/>
      <c r="K7"/>
      <c r="L7"/>
    </row>
    <row r="8" spans="1:12" ht="13.5" customHeight="1" x14ac:dyDescent="0.25">
      <c r="A8" s="585"/>
      <c r="B8" s="470"/>
      <c r="C8" s="470"/>
      <c r="D8" s="470"/>
      <c r="E8" s="470"/>
      <c r="F8" s="470"/>
      <c r="G8" s="583"/>
      <c r="H8" s="475" t="s">
        <v>26</v>
      </c>
      <c r="I8" s="475"/>
      <c r="J8" s="579"/>
      <c r="K8"/>
      <c r="L8"/>
    </row>
    <row r="9" spans="1:12" ht="18.75" customHeight="1" x14ac:dyDescent="0.25">
      <c r="A9" s="589" t="s">
        <v>16</v>
      </c>
      <c r="B9" s="478" t="s">
        <v>252</v>
      </c>
      <c r="C9" s="470"/>
      <c r="D9" s="470"/>
      <c r="E9" s="470"/>
      <c r="F9" s="470"/>
      <c r="G9" s="583"/>
      <c r="H9" s="564" t="s">
        <v>286</v>
      </c>
      <c r="I9" s="564"/>
      <c r="J9" s="565"/>
      <c r="K9"/>
      <c r="L9"/>
    </row>
    <row r="10" spans="1:12" x14ac:dyDescent="0.25">
      <c r="A10" s="589"/>
      <c r="B10" s="479"/>
      <c r="C10" s="479"/>
      <c r="D10" s="479"/>
      <c r="E10" s="479"/>
      <c r="F10" s="479"/>
      <c r="G10" s="584"/>
      <c r="H10" s="481" t="s">
        <v>162</v>
      </c>
      <c r="I10" s="481"/>
      <c r="J10" s="561"/>
      <c r="K10" s="40"/>
      <c r="L10" s="40"/>
    </row>
    <row r="11" spans="1:12" ht="15.75" customHeight="1" x14ac:dyDescent="0.25">
      <c r="A11" s="566" t="s">
        <v>57</v>
      </c>
      <c r="B11" s="567"/>
      <c r="C11" s="640">
        <v>2</v>
      </c>
      <c r="D11" s="452" t="s">
        <v>17</v>
      </c>
      <c r="E11" s="453"/>
      <c r="F11" s="453"/>
      <c r="G11" s="453"/>
      <c r="H11" s="638">
        <v>4</v>
      </c>
      <c r="I11" s="638"/>
      <c r="J11" s="639"/>
    </row>
    <row r="12" spans="1:12" ht="24" customHeight="1" x14ac:dyDescent="0.25">
      <c r="A12" s="568"/>
      <c r="B12" s="569"/>
      <c r="C12" s="641"/>
      <c r="D12" s="440" t="s">
        <v>53</v>
      </c>
      <c r="E12" s="440"/>
      <c r="F12" s="440"/>
      <c r="G12" s="441"/>
      <c r="H12" s="638"/>
      <c r="I12" s="638"/>
      <c r="J12" s="639"/>
    </row>
    <row r="13" spans="1:12" s="187" customFormat="1" ht="24" customHeight="1" x14ac:dyDescent="0.25">
      <c r="A13" s="194"/>
      <c r="B13" s="195"/>
      <c r="C13" s="197"/>
      <c r="D13" s="196"/>
      <c r="E13" s="196"/>
      <c r="F13" s="196"/>
      <c r="G13" s="196"/>
      <c r="H13" s="198"/>
      <c r="I13" s="198"/>
      <c r="J13" s="204"/>
      <c r="K13" s="6"/>
      <c r="L13" s="6"/>
    </row>
    <row r="14" spans="1:12" ht="27" customHeight="1" x14ac:dyDescent="0.25">
      <c r="A14" s="590" t="s">
        <v>230</v>
      </c>
      <c r="B14" s="591"/>
      <c r="C14" s="591"/>
      <c r="D14" s="591"/>
      <c r="E14" s="591"/>
      <c r="F14" s="591"/>
      <c r="G14" s="591"/>
      <c r="H14" s="591"/>
      <c r="I14" s="591"/>
      <c r="J14" s="592"/>
    </row>
    <row r="15" spans="1:12" ht="15.75" customHeight="1" x14ac:dyDescent="0.25">
      <c r="A15" s="483" t="s">
        <v>239</v>
      </c>
      <c r="B15" s="484"/>
      <c r="C15" s="484"/>
      <c r="D15" s="484"/>
      <c r="E15" s="484"/>
      <c r="F15" s="484"/>
      <c r="G15" s="484"/>
      <c r="H15" s="484"/>
      <c r="I15" s="485"/>
      <c r="J15" s="607">
        <f>'kierunek I rok '!J15+'kierunek II rok '!J15</f>
        <v>50</v>
      </c>
    </row>
    <row r="16" spans="1:12" ht="22.5" customHeight="1" x14ac:dyDescent="0.25">
      <c r="A16" s="486"/>
      <c r="B16" s="487"/>
      <c r="C16" s="487"/>
      <c r="D16" s="487"/>
      <c r="E16" s="487"/>
      <c r="F16" s="487"/>
      <c r="G16" s="487"/>
      <c r="H16" s="487"/>
      <c r="I16" s="488"/>
      <c r="J16" s="608"/>
    </row>
    <row r="17" spans="1:12" ht="24" customHeight="1" x14ac:dyDescent="0.25">
      <c r="A17" s="586" t="s">
        <v>177</v>
      </c>
      <c r="B17" s="587"/>
      <c r="C17" s="587"/>
      <c r="D17" s="587"/>
      <c r="E17" s="587"/>
      <c r="F17" s="587"/>
      <c r="G17" s="587"/>
      <c r="H17" s="587"/>
      <c r="I17" s="588"/>
      <c r="J17" s="264">
        <f>'kierunek I rok '!J17+'kierunek II rok '!J17+'kierunek III rok'!J17+'kierunek IV rok'!J17</f>
        <v>1300</v>
      </c>
    </row>
    <row r="18" spans="1:12" s="60" customFormat="1" ht="24" customHeight="1" x14ac:dyDescent="0.25">
      <c r="A18" s="558" t="s">
        <v>149</v>
      </c>
      <c r="B18" s="559"/>
      <c r="C18" s="559"/>
      <c r="D18" s="559"/>
      <c r="E18" s="559"/>
      <c r="F18" s="559"/>
      <c r="G18" s="559"/>
      <c r="H18" s="559"/>
      <c r="I18" s="560"/>
      <c r="J18" s="205">
        <f>SUM(J19:J22)</f>
        <v>1515</v>
      </c>
      <c r="K18" s="192"/>
      <c r="L18" s="192"/>
    </row>
    <row r="19" spans="1:12" ht="24" customHeight="1" x14ac:dyDescent="0.25">
      <c r="A19" s="498" t="s">
        <v>148</v>
      </c>
      <c r="B19" s="499"/>
      <c r="C19" s="499"/>
      <c r="D19" s="499"/>
      <c r="E19" s="499"/>
      <c r="F19" s="499"/>
      <c r="G19" s="499"/>
      <c r="H19" s="499"/>
      <c r="I19" s="500"/>
      <c r="J19" s="205">
        <f>B56+G50</f>
        <v>1425</v>
      </c>
    </row>
    <row r="20" spans="1:12" ht="24" customHeight="1" x14ac:dyDescent="0.25">
      <c r="A20" s="498" t="s">
        <v>60</v>
      </c>
      <c r="B20" s="499"/>
      <c r="C20" s="499"/>
      <c r="D20" s="499"/>
      <c r="E20" s="499"/>
      <c r="F20" s="499"/>
      <c r="G20" s="499"/>
      <c r="H20" s="499"/>
      <c r="I20" s="500"/>
      <c r="J20" s="205">
        <f>$D$72+$G$72</f>
        <v>30</v>
      </c>
    </row>
    <row r="21" spans="1:12" ht="24" customHeight="1" x14ac:dyDescent="0.25">
      <c r="A21" s="498" t="s">
        <v>61</v>
      </c>
      <c r="B21" s="499"/>
      <c r="C21" s="499"/>
      <c r="D21" s="499"/>
      <c r="E21" s="499"/>
      <c r="F21" s="499"/>
      <c r="G21" s="499"/>
      <c r="H21" s="499"/>
      <c r="I21" s="500"/>
      <c r="J21" s="205">
        <f>$H$77</f>
        <v>60</v>
      </c>
    </row>
    <row r="22" spans="1:12" ht="24" customHeight="1" x14ac:dyDescent="0.25">
      <c r="A22" s="498" t="s">
        <v>63</v>
      </c>
      <c r="B22" s="499"/>
      <c r="C22" s="499"/>
      <c r="D22" s="499"/>
      <c r="E22" s="499"/>
      <c r="F22" s="499"/>
      <c r="G22" s="499"/>
      <c r="H22" s="499"/>
      <c r="I22" s="500"/>
      <c r="J22" s="205">
        <f>$H$89</f>
        <v>0</v>
      </c>
    </row>
    <row r="23" spans="1:12" x14ac:dyDescent="0.25">
      <c r="A23" s="206"/>
      <c r="B23" s="5"/>
      <c r="C23" s="5"/>
      <c r="D23" s="5"/>
      <c r="E23" s="5"/>
      <c r="F23" s="5"/>
      <c r="G23" s="5"/>
      <c r="H23" s="5"/>
      <c r="I23" s="5"/>
      <c r="J23" s="207"/>
    </row>
    <row r="24" spans="1:12" ht="15.6" x14ac:dyDescent="0.3">
      <c r="A24" s="293" t="s">
        <v>217</v>
      </c>
      <c r="B24" s="294"/>
      <c r="C24" s="294"/>
      <c r="D24" s="294"/>
      <c r="E24" s="294"/>
      <c r="F24" s="294"/>
      <c r="G24" s="294"/>
      <c r="H24" s="294"/>
      <c r="I24" s="294"/>
      <c r="J24" s="304"/>
    </row>
    <row r="25" spans="1:12" ht="15.6" x14ac:dyDescent="0.3">
      <c r="A25" s="295" t="s">
        <v>218</v>
      </c>
      <c r="B25" s="294"/>
      <c r="C25" s="294"/>
      <c r="D25" s="294"/>
      <c r="E25" s="294"/>
      <c r="F25" s="294"/>
      <c r="G25" s="294"/>
      <c r="H25" s="294"/>
      <c r="I25" s="294"/>
      <c r="J25" s="304"/>
    </row>
    <row r="26" spans="1:12" ht="15.6" x14ac:dyDescent="0.3">
      <c r="A26" s="296"/>
      <c r="B26" s="297"/>
      <c r="C26" s="298"/>
      <c r="D26" s="299" t="s">
        <v>219</v>
      </c>
      <c r="E26" s="299"/>
      <c r="F26" s="294"/>
      <c r="G26" s="300" t="s">
        <v>220</v>
      </c>
      <c r="H26" s="301"/>
      <c r="I26" s="294"/>
      <c r="J26" s="304"/>
    </row>
    <row r="27" spans="1:12" ht="15.6" x14ac:dyDescent="0.3">
      <c r="A27" s="296"/>
      <c r="B27" s="297"/>
      <c r="C27" s="298"/>
      <c r="D27" s="299" t="s">
        <v>228</v>
      </c>
      <c r="E27" s="299"/>
      <c r="F27" s="294"/>
      <c r="G27" s="300" t="s">
        <v>220</v>
      </c>
      <c r="H27" s="301"/>
      <c r="I27" s="294"/>
      <c r="J27" s="304"/>
    </row>
    <row r="28" spans="1:12" ht="15.6" x14ac:dyDescent="0.3">
      <c r="A28" s="296"/>
      <c r="B28" s="297"/>
      <c r="C28" s="298"/>
      <c r="D28" s="299" t="s">
        <v>253</v>
      </c>
      <c r="E28" s="299"/>
      <c r="F28" s="294"/>
      <c r="G28" s="300" t="s">
        <v>220</v>
      </c>
      <c r="H28" s="301"/>
      <c r="I28" s="294"/>
      <c r="J28" s="304"/>
    </row>
    <row r="29" spans="1:12" ht="15.6" x14ac:dyDescent="0.3">
      <c r="A29" s="296"/>
      <c r="B29" s="297"/>
      <c r="C29" s="298"/>
      <c r="D29" s="299" t="s">
        <v>227</v>
      </c>
      <c r="E29" s="299"/>
      <c r="F29" s="294"/>
      <c r="G29" s="300" t="s">
        <v>220</v>
      </c>
      <c r="H29" s="301"/>
      <c r="I29" s="294"/>
      <c r="J29" s="304"/>
    </row>
    <row r="30" spans="1:12" ht="15.6" x14ac:dyDescent="0.3">
      <c r="A30" s="296"/>
      <c r="B30" s="297"/>
      <c r="C30" s="298"/>
      <c r="D30" s="299" t="s">
        <v>221</v>
      </c>
      <c r="E30" s="299"/>
      <c r="F30" s="294"/>
      <c r="G30" s="300" t="s">
        <v>220</v>
      </c>
      <c r="H30" s="301"/>
      <c r="I30" s="294"/>
      <c r="J30" s="304"/>
    </row>
    <row r="31" spans="1:12" ht="15.6" x14ac:dyDescent="0.3">
      <c r="A31" s="296"/>
      <c r="B31" s="297"/>
      <c r="C31" s="298"/>
      <c r="D31" s="299" t="s">
        <v>222</v>
      </c>
      <c r="E31" s="299"/>
      <c r="F31" s="294"/>
      <c r="G31" s="300" t="s">
        <v>220</v>
      </c>
      <c r="H31" s="301"/>
      <c r="I31" s="294"/>
      <c r="J31" s="304"/>
    </row>
    <row r="32" spans="1:12" ht="15.6" x14ac:dyDescent="0.3">
      <c r="A32" s="296"/>
      <c r="B32" s="297"/>
      <c r="C32" s="298"/>
      <c r="D32" s="299" t="s">
        <v>223</v>
      </c>
      <c r="E32" s="299"/>
      <c r="F32" s="294"/>
      <c r="G32" s="300" t="s">
        <v>220</v>
      </c>
      <c r="H32" s="301"/>
      <c r="I32" s="294"/>
      <c r="J32" s="304"/>
    </row>
    <row r="33" spans="1:10" ht="15.6" x14ac:dyDescent="0.3">
      <c r="A33" s="619" t="s">
        <v>224</v>
      </c>
      <c r="B33" s="620"/>
      <c r="C33" s="302">
        <f>(C26*H26)+(C27*H27)+(C28*H28)+(C29*H29)+(C30*H30)+(C31*H31)+(C32*H32)</f>
        <v>0</v>
      </c>
      <c r="D33" s="299"/>
      <c r="E33" s="299"/>
      <c r="F33" s="294"/>
      <c r="G33" s="294"/>
      <c r="H33" s="294"/>
      <c r="I33" s="294"/>
      <c r="J33" s="304"/>
    </row>
    <row r="34" spans="1:10" ht="12.75" customHeight="1" x14ac:dyDescent="0.3">
      <c r="A34" s="303"/>
      <c r="B34" s="294"/>
      <c r="C34" s="294"/>
      <c r="D34" s="294"/>
      <c r="E34" s="294"/>
      <c r="F34" s="294"/>
      <c r="G34" s="294"/>
      <c r="H34" s="294"/>
      <c r="I34" s="294"/>
      <c r="J34" s="304"/>
    </row>
    <row r="35" spans="1:10" ht="15.6" x14ac:dyDescent="0.3">
      <c r="A35" s="293" t="s">
        <v>225</v>
      </c>
      <c r="B35" s="294"/>
      <c r="C35" s="294"/>
      <c r="D35" s="294"/>
      <c r="E35" s="294"/>
      <c r="F35" s="294"/>
      <c r="G35" s="294"/>
      <c r="H35" s="294"/>
      <c r="I35" s="294"/>
      <c r="J35" s="305">
        <f>C33*0.8</f>
        <v>0</v>
      </c>
    </row>
    <row r="36" spans="1:10" ht="12.75" customHeight="1" x14ac:dyDescent="0.25">
      <c r="A36" s="206"/>
      <c r="B36" s="5"/>
      <c r="C36" s="5"/>
      <c r="D36" s="5"/>
      <c r="E36" s="5"/>
      <c r="F36" s="5"/>
      <c r="G36" s="5"/>
      <c r="H36" s="5"/>
      <c r="I36" s="5"/>
      <c r="J36" s="207"/>
    </row>
    <row r="37" spans="1:10" ht="17.399999999999999" x14ac:dyDescent="0.3">
      <c r="A37" s="208" t="s">
        <v>163</v>
      </c>
      <c r="B37" s="5"/>
      <c r="C37" s="5"/>
      <c r="D37" s="5"/>
      <c r="E37" s="5"/>
      <c r="F37" s="5"/>
      <c r="G37" s="5"/>
      <c r="H37" s="5"/>
      <c r="I37" s="14"/>
      <c r="J37" s="207"/>
    </row>
    <row r="38" spans="1:10" ht="7.5" customHeight="1" x14ac:dyDescent="0.3">
      <c r="A38" s="208"/>
      <c r="B38" s="5"/>
      <c r="C38" s="5"/>
      <c r="D38" s="5"/>
      <c r="E38" s="5"/>
      <c r="F38" s="5"/>
      <c r="G38" s="5"/>
      <c r="H38" s="5"/>
      <c r="I38" s="14"/>
      <c r="J38" s="207"/>
    </row>
    <row r="39" spans="1:10" ht="13.8" x14ac:dyDescent="0.25">
      <c r="A39" s="209" t="s">
        <v>151</v>
      </c>
      <c r="B39" s="5"/>
      <c r="C39" s="5"/>
      <c r="D39" s="5"/>
      <c r="E39" s="5"/>
      <c r="F39" s="5"/>
      <c r="G39" s="5"/>
      <c r="H39" s="5"/>
      <c r="I39" s="5"/>
      <c r="J39" s="207"/>
    </row>
    <row r="40" spans="1:10" ht="15.6" x14ac:dyDescent="0.3">
      <c r="A40" s="210" t="s">
        <v>152</v>
      </c>
      <c r="B40" s="5"/>
      <c r="C40" s="5"/>
      <c r="D40" s="5"/>
      <c r="E40" s="5"/>
      <c r="F40" s="5"/>
      <c r="G40" s="5"/>
      <c r="H40" s="18"/>
      <c r="I40" s="413"/>
      <c r="J40" s="612"/>
    </row>
    <row r="41" spans="1:10" ht="24" customHeight="1" x14ac:dyDescent="0.25">
      <c r="A41" s="211" t="s">
        <v>206</v>
      </c>
      <c r="B41" s="5"/>
      <c r="C41" s="5"/>
      <c r="D41" s="5"/>
      <c r="E41" s="6"/>
      <c r="F41" s="5"/>
      <c r="G41" s="5"/>
      <c r="H41" s="5"/>
      <c r="I41" s="6"/>
      <c r="J41" s="218">
        <f>D56+I51</f>
        <v>495798.15000000008</v>
      </c>
    </row>
    <row r="42" spans="1:10" ht="13.8" x14ac:dyDescent="0.25">
      <c r="A42" s="501" t="s">
        <v>203</v>
      </c>
      <c r="B42" s="502"/>
      <c r="C42" s="502"/>
      <c r="D42" s="503"/>
      <c r="E42" s="501" t="s">
        <v>199</v>
      </c>
      <c r="F42" s="502"/>
      <c r="G42" s="502"/>
      <c r="H42" s="502"/>
      <c r="I42" s="503"/>
      <c r="J42" s="207"/>
    </row>
    <row r="43" spans="1:10" ht="15" customHeight="1" x14ac:dyDescent="0.25">
      <c r="A43" s="284" t="s">
        <v>19</v>
      </c>
      <c r="B43" s="26" t="s">
        <v>2</v>
      </c>
      <c r="C43" s="26" t="s">
        <v>3</v>
      </c>
      <c r="D43" s="279" t="s">
        <v>4</v>
      </c>
      <c r="E43" s="621" t="s">
        <v>19</v>
      </c>
      <c r="F43" s="622"/>
      <c r="G43" s="285" t="s">
        <v>2</v>
      </c>
      <c r="H43" s="285" t="s">
        <v>3</v>
      </c>
      <c r="I43" s="286" t="s">
        <v>4</v>
      </c>
      <c r="J43" s="207"/>
    </row>
    <row r="44" spans="1:10" ht="54" customHeight="1" x14ac:dyDescent="0.25">
      <c r="A44" s="324" t="s">
        <v>263</v>
      </c>
      <c r="B44" s="281">
        <f>'kierunek I rok '!B44+'kierunek II rok '!B44+'kierunek III rok'!B44+'kierunek IV rok'!B44</f>
        <v>30</v>
      </c>
      <c r="C44" s="282">
        <v>601.9</v>
      </c>
      <c r="D44" s="268">
        <f>'kierunek I rok '!D44+'kierunek II rok '!D44+'kierunek III rok'!D44+'kierunek IV rok'!D44</f>
        <v>18057</v>
      </c>
      <c r="E44" s="482" t="s">
        <v>273</v>
      </c>
      <c r="F44" s="482"/>
      <c r="G44" s="281"/>
      <c r="H44" s="291">
        <v>116</v>
      </c>
      <c r="I44" s="268">
        <f>'kierunek I rok '!I44+'kierunek II rok '!I44+'kierunek III rok'!I44+'kierunek IV rok'!I44</f>
        <v>0</v>
      </c>
      <c r="J44" s="207"/>
    </row>
    <row r="45" spans="1:10" ht="48" customHeight="1" x14ac:dyDescent="0.25">
      <c r="A45" s="324" t="s">
        <v>264</v>
      </c>
      <c r="B45" s="281">
        <f>'kierunek I rok '!B45+'kierunek II rok '!B45+'kierunek III rok'!B45+'kierunek IV rok'!B45</f>
        <v>690</v>
      </c>
      <c r="C45" s="282">
        <v>418.67</v>
      </c>
      <c r="D45" s="268">
        <f>'kierunek I rok '!D45+'kierunek II rok '!D45+'kierunek III rok'!D45+'kierunek IV rok'!D45</f>
        <v>288882.30000000005</v>
      </c>
      <c r="E45" s="482" t="s">
        <v>274</v>
      </c>
      <c r="F45" s="482"/>
      <c r="G45" s="542"/>
      <c r="H45" s="544">
        <v>96</v>
      </c>
      <c r="I45" s="268">
        <f>'kierunek I rok '!I45+'kierunek II rok '!I45+'kierunek III rok'!I45+'kierunek IV rok'!I45</f>
        <v>0</v>
      </c>
      <c r="J45" s="207"/>
    </row>
    <row r="46" spans="1:10" ht="48" customHeight="1" x14ac:dyDescent="0.25">
      <c r="A46" s="324" t="s">
        <v>267</v>
      </c>
      <c r="B46" s="281">
        <f>'kierunek I rok '!B46+'kierunek II rok '!B46+'kierunek III rok'!B46+'kierunek IV rok'!B46</f>
        <v>0</v>
      </c>
      <c r="C46" s="282">
        <v>220</v>
      </c>
      <c r="D46" s="268">
        <f>'kierunek I rok '!D46+'kierunek II rok '!D46+'kierunek III rok'!D46+'kierunek IV rok'!D46</f>
        <v>0</v>
      </c>
      <c r="E46" s="482"/>
      <c r="F46" s="482"/>
      <c r="G46" s="543"/>
      <c r="H46" s="545"/>
      <c r="I46" s="268">
        <f>'kierunek I rok '!I46+'kierunek II rok '!I46+'kierunek III rok'!I46+'kierunek IV rok'!I46</f>
        <v>0</v>
      </c>
      <c r="J46" s="207"/>
    </row>
    <row r="47" spans="1:10" ht="33" customHeight="1" x14ac:dyDescent="0.25">
      <c r="A47" s="324" t="s">
        <v>192</v>
      </c>
      <c r="B47" s="281">
        <f>'kierunek I rok '!B47+'kierunek II rok '!B47+'kierunek III rok'!B47+'kierunek IV rok'!B47</f>
        <v>30</v>
      </c>
      <c r="C47" s="282">
        <v>340.41</v>
      </c>
      <c r="D47" s="268">
        <f>'kierunek I rok '!D47+'kierunek II rok '!D47+'kierunek III rok'!D47+'kierunek IV rok'!D47</f>
        <v>10212.300000000001</v>
      </c>
      <c r="E47" s="541" t="s">
        <v>275</v>
      </c>
      <c r="F47" s="541"/>
      <c r="G47" s="542"/>
      <c r="H47" s="544">
        <v>90</v>
      </c>
      <c r="I47" s="642">
        <f>'kierunek I rok '!I47+'kierunek II rok '!I47+'kierunek III rok'!I47+'kierunek IV rok'!I47</f>
        <v>0</v>
      </c>
      <c r="J47" s="207"/>
    </row>
    <row r="48" spans="1:10" ht="33" customHeight="1" x14ac:dyDescent="0.25">
      <c r="A48" s="324" t="s">
        <v>265</v>
      </c>
      <c r="B48" s="281">
        <f>'kierunek I rok '!B48+'kierunek II rok '!B48+'kierunek III rok'!B48+'kierunek IV rok'!B48</f>
        <v>645</v>
      </c>
      <c r="C48" s="282">
        <v>268.23</v>
      </c>
      <c r="D48" s="268">
        <f>'kierunek I rok '!D48+'kierunek II rok '!D48+'kierunek III rok'!D48+'kierunek IV rok'!D48</f>
        <v>173008.35</v>
      </c>
      <c r="E48" s="541"/>
      <c r="F48" s="541"/>
      <c r="G48" s="543"/>
      <c r="H48" s="545"/>
      <c r="I48" s="643">
        <f>'kierunek I rok '!I48+'kierunek II rok '!I48+'kierunek III rok'!I48+'kierunek IV rok'!I48</f>
        <v>0</v>
      </c>
      <c r="J48" s="207"/>
    </row>
    <row r="49" spans="1:13" ht="33" customHeight="1" x14ac:dyDescent="0.25">
      <c r="A49" s="324" t="s">
        <v>266</v>
      </c>
      <c r="B49" s="281">
        <f>'kierunek I rok '!B49+'kierunek II rok '!B49+'kierunek III rok'!B49+'kierunek IV rok'!B49</f>
        <v>30</v>
      </c>
      <c r="C49" s="282">
        <v>187.94</v>
      </c>
      <c r="D49" s="268">
        <f>'kierunek I rok '!D49+'kierunek II rok '!D49+'kierunek III rok'!D49+'kierunek IV rok'!D49</f>
        <v>5638.2</v>
      </c>
      <c r="E49" s="541" t="s">
        <v>193</v>
      </c>
      <c r="F49" s="541"/>
      <c r="G49" s="281"/>
      <c r="H49" s="291">
        <v>85</v>
      </c>
      <c r="I49" s="268">
        <f>'kierunek I rok '!I49+'kierunek II rok '!I49+'kierunek III rok'!I49+'kierunek IV rok'!I49</f>
        <v>0</v>
      </c>
      <c r="J49" s="207"/>
    </row>
    <row r="50" spans="1:13" ht="33" customHeight="1" x14ac:dyDescent="0.25">
      <c r="A50" s="324" t="s">
        <v>283</v>
      </c>
      <c r="B50" s="281">
        <f>'kierunek I rok '!B50+'kierunek II rok '!B50+'kierunek III rok'!B50+'kierunek IV rok'!B50</f>
        <v>0</v>
      </c>
      <c r="C50" s="282">
        <v>187.2</v>
      </c>
      <c r="D50" s="268">
        <f>'kierunek I rok '!D50+'kierunek II rok '!D50+'kierunek III rok'!D50+'kierunek IV rok'!D50</f>
        <v>0</v>
      </c>
      <c r="E50" s="548" t="s">
        <v>194</v>
      </c>
      <c r="F50" s="549"/>
      <c r="G50" s="320"/>
      <c r="H50" s="321">
        <v>58</v>
      </c>
      <c r="I50" s="268">
        <f>SUM(I44:I49)</f>
        <v>0</v>
      </c>
      <c r="J50" s="207"/>
    </row>
    <row r="51" spans="1:13" ht="33" customHeight="1" x14ac:dyDescent="0.25">
      <c r="A51" s="324" t="s">
        <v>270</v>
      </c>
      <c r="B51" s="281">
        <f>'kierunek I rok '!B51+'kierunek II rok '!B51+'kierunek III rok'!B51+'kierunek IV rok'!B51</f>
        <v>0</v>
      </c>
      <c r="C51" s="282">
        <v>115.74</v>
      </c>
      <c r="D51" s="268">
        <f>'kierunek I rok '!D51+'kierunek II rok '!D51+'kierunek III rok'!D51+'kierunek IV rok'!D51</f>
        <v>0</v>
      </c>
      <c r="E51" s="553" t="s">
        <v>8</v>
      </c>
      <c r="F51" s="554"/>
      <c r="G51" s="157">
        <f>SUM(G45:G50)</f>
        <v>0</v>
      </c>
      <c r="H51" s="290" t="s">
        <v>9</v>
      </c>
      <c r="I51" s="199">
        <f>SUM(I44:I50)</f>
        <v>0</v>
      </c>
      <c r="J51" s="207"/>
    </row>
    <row r="52" spans="1:13" ht="33" customHeight="1" x14ac:dyDescent="0.25">
      <c r="A52" s="324" t="s">
        <v>271</v>
      </c>
      <c r="B52" s="281">
        <f>'kierunek I rok '!B52+'kierunek II rok '!B52+'kierunek III rok'!B52+'kierunek IV rok'!B52</f>
        <v>0</v>
      </c>
      <c r="C52" s="282">
        <v>174.01</v>
      </c>
      <c r="D52" s="268">
        <f>'kierunek I rok '!D52+'kierunek II rok '!D52+'kierunek III rok'!D52+'kierunek IV rok'!D52</f>
        <v>0</v>
      </c>
      <c r="G52" s="151"/>
      <c r="H52" s="289"/>
      <c r="I52" s="287"/>
      <c r="J52" s="207"/>
    </row>
    <row r="53" spans="1:13" ht="33" customHeight="1" x14ac:dyDescent="0.25">
      <c r="A53" s="324" t="s">
        <v>272</v>
      </c>
      <c r="B53" s="281">
        <f>'kierunek I rok '!B53+'kierunek II rok '!B53+'kierunek III rok'!B53+'kierunek IV rok'!B53</f>
        <v>0</v>
      </c>
      <c r="C53" s="282"/>
      <c r="D53" s="268">
        <f>'kierunek I rok '!D53+'kierunek II rok '!D53+'kierunek III rok'!D53+'kierunek IV rok'!D53</f>
        <v>0</v>
      </c>
      <c r="G53" s="151"/>
      <c r="H53" s="289"/>
      <c r="I53" s="287"/>
      <c r="J53" s="207"/>
    </row>
    <row r="54" spans="1:13" ht="33" customHeight="1" x14ac:dyDescent="0.25">
      <c r="A54" s="323"/>
      <c r="B54" s="281"/>
      <c r="C54" s="282"/>
      <c r="D54" s="268">
        <f>'kierunek I rok '!D54+'kierunek II rok '!D54+'kierunek III rok'!D54+'kierunek IV rok'!D54</f>
        <v>0</v>
      </c>
      <c r="G54" s="151"/>
      <c r="H54" s="289"/>
      <c r="I54" s="287"/>
      <c r="J54" s="207"/>
    </row>
    <row r="55" spans="1:13" ht="33" customHeight="1" x14ac:dyDescent="0.25">
      <c r="A55" s="323"/>
      <c r="B55" s="281"/>
      <c r="C55" s="282"/>
      <c r="D55" s="268">
        <f>'kierunek I rok '!D55+'kierunek II rok '!D55+'kierunek III rok'!D55+'kierunek IV rok'!D55</f>
        <v>0</v>
      </c>
      <c r="G55" s="151"/>
      <c r="H55" s="289"/>
      <c r="I55" s="287"/>
      <c r="J55" s="207"/>
    </row>
    <row r="56" spans="1:13" ht="33" customHeight="1" x14ac:dyDescent="0.25">
      <c r="A56" s="278" t="s">
        <v>8</v>
      </c>
      <c r="B56" s="157">
        <f>SUM(B44:B55)</f>
        <v>1425</v>
      </c>
      <c r="C56" s="283" t="s">
        <v>9</v>
      </c>
      <c r="D56" s="268">
        <f>SUM(D44:D55)</f>
        <v>495798.15000000008</v>
      </c>
      <c r="G56" s="288"/>
      <c r="H56" s="288"/>
      <c r="I56" s="287"/>
      <c r="J56" s="207"/>
    </row>
    <row r="57" spans="1:13" s="77" customFormat="1" ht="21" customHeight="1" x14ac:dyDescent="0.25">
      <c r="A57" s="631" t="s">
        <v>211</v>
      </c>
      <c r="B57" s="551"/>
      <c r="C57" s="551"/>
      <c r="D57" s="551"/>
      <c r="E57" s="551"/>
      <c r="F57" s="551"/>
      <c r="G57" s="551"/>
      <c r="H57" s="551"/>
      <c r="I57" s="551"/>
      <c r="J57" s="552"/>
      <c r="K57" s="193"/>
      <c r="L57" s="193"/>
    </row>
    <row r="58" spans="1:13" s="77" customFormat="1" ht="21" customHeight="1" x14ac:dyDescent="0.25">
      <c r="A58" s="550"/>
      <c r="B58" s="551"/>
      <c r="C58" s="551"/>
      <c r="D58" s="551"/>
      <c r="E58" s="551"/>
      <c r="F58" s="551"/>
      <c r="G58" s="551"/>
      <c r="H58" s="551"/>
      <c r="I58" s="551"/>
      <c r="J58" s="552"/>
      <c r="K58" s="193"/>
      <c r="L58" s="193"/>
    </row>
    <row r="59" spans="1:13" s="77" customFormat="1" ht="24" customHeight="1" x14ac:dyDescent="0.25">
      <c r="A59" s="211" t="s">
        <v>205</v>
      </c>
      <c r="B59" s="185"/>
      <c r="C59" s="185"/>
      <c r="D59" s="74"/>
      <c r="E59" s="55"/>
      <c r="F59" s="74"/>
      <c r="G59" s="74"/>
      <c r="H59" s="55"/>
      <c r="I59" s="74"/>
      <c r="J59" s="216"/>
      <c r="K59" s="76"/>
      <c r="L59" s="76"/>
    </row>
    <row r="60" spans="1:13" ht="30.75" customHeight="1" x14ac:dyDescent="0.25">
      <c r="A60" s="609" t="s">
        <v>19</v>
      </c>
      <c r="B60" s="416"/>
      <c r="C60" s="417"/>
      <c r="D60" s="418" t="s">
        <v>0</v>
      </c>
      <c r="E60" s="419"/>
      <c r="F60" s="420"/>
      <c r="G60" s="418" t="s">
        <v>21</v>
      </c>
      <c r="H60" s="419"/>
      <c r="I60" s="420"/>
      <c r="J60" s="212" t="s">
        <v>1</v>
      </c>
    </row>
    <row r="61" spans="1:13" ht="22.5" customHeight="1" x14ac:dyDescent="0.25">
      <c r="A61" s="609"/>
      <c r="B61" s="416"/>
      <c r="C61" s="417"/>
      <c r="D61" s="2" t="s">
        <v>2</v>
      </c>
      <c r="E61" s="2" t="s">
        <v>179</v>
      </c>
      <c r="F61" s="3" t="s">
        <v>4</v>
      </c>
      <c r="G61" s="2" t="s">
        <v>2</v>
      </c>
      <c r="H61" s="2" t="s">
        <v>3</v>
      </c>
      <c r="I61" s="2" t="s">
        <v>4</v>
      </c>
      <c r="J61" s="213"/>
      <c r="K61" s="334"/>
      <c r="L61" s="334"/>
      <c r="M61" s="334"/>
    </row>
    <row r="62" spans="1:13" s="19" customFormat="1" ht="21" customHeight="1" x14ac:dyDescent="0.25">
      <c r="A62" s="538" t="s">
        <v>276</v>
      </c>
      <c r="B62" s="539"/>
      <c r="C62" s="540"/>
      <c r="D62" s="268">
        <f>SUM('kierunek I rok '!D62,'kierunek II rok '!D62,'kierunek III rok'!D62,'kierunek IV rok'!D62,)</f>
        <v>0</v>
      </c>
      <c r="E62" s="268">
        <f>SUM('kierunek I rok '!E62,'kierunek II rok '!E62,'kierunek III rok'!E62,'kierunek IV rok'!E62,)</f>
        <v>0</v>
      </c>
      <c r="F62" s="268">
        <f>SUM('kierunek I rok '!F62,'kierunek II rok '!F62,'kierunek III rok'!F62,'kierunek IV rok'!F62,)</f>
        <v>0</v>
      </c>
      <c r="G62" s="266">
        <f>SUM('kierunek I rok '!G62,'kierunek II rok '!G62,'kierunek III rok'!G62,'kierunek IV rok'!G62,)</f>
        <v>0</v>
      </c>
      <c r="H62" s="267"/>
      <c r="I62" s="268">
        <f>SUM('kierunek I rok '!I62,'kierunek II rok '!I62,'kierunek III rok'!I62,'kierunek IV rok'!I62,)</f>
        <v>0</v>
      </c>
      <c r="J62" s="200">
        <f t="shared" ref="J62:J72" si="0">SUM(F62,I62)</f>
        <v>0</v>
      </c>
      <c r="K62" s="40"/>
      <c r="L62" s="40"/>
    </row>
    <row r="63" spans="1:13" s="19" customFormat="1" ht="21" customHeight="1" x14ac:dyDescent="0.25">
      <c r="A63" s="538" t="s">
        <v>277</v>
      </c>
      <c r="B63" s="539"/>
      <c r="C63" s="540"/>
      <c r="D63" s="268">
        <f>SUM('kierunek I rok '!D63,'kierunek II rok '!D63,'kierunek III rok'!D63,'kierunek IV rok'!D63,)</f>
        <v>0</v>
      </c>
      <c r="E63" s="268">
        <f>SUM('kierunek I rok '!E63,'kierunek II rok '!E63,'kierunek III rok'!E63,'kierunek IV rok'!E63,)</f>
        <v>0</v>
      </c>
      <c r="F63" s="268">
        <f>SUM('kierunek I rok '!F63,'kierunek II rok '!F63,'kierunek III rok'!F63,'kierunek IV rok'!F63,)</f>
        <v>0</v>
      </c>
      <c r="G63" s="266">
        <f>SUM('kierunek I rok '!G63,'kierunek II rok '!G63,'kierunek III rok'!G63,'kierunek IV rok'!G63,)</f>
        <v>0</v>
      </c>
      <c r="H63" s="267"/>
      <c r="I63" s="268">
        <f>SUM('kierunek I rok '!I63,'kierunek II rok '!I63,'kierunek III rok'!I63,'kierunek IV rok'!I63,)</f>
        <v>0</v>
      </c>
      <c r="J63" s="200">
        <f t="shared" si="0"/>
        <v>0</v>
      </c>
      <c r="K63" s="40"/>
      <c r="L63" s="40"/>
    </row>
    <row r="64" spans="1:13" s="19" customFormat="1" ht="21" customHeight="1" x14ac:dyDescent="0.25">
      <c r="A64" s="538" t="s">
        <v>278</v>
      </c>
      <c r="B64" s="539"/>
      <c r="C64" s="540"/>
      <c r="D64" s="268">
        <f>SUM('kierunek I rok '!D64,'kierunek II rok '!D64,'kierunek III rok'!D64,'kierunek IV rok'!D64,)</f>
        <v>0</v>
      </c>
      <c r="E64" s="268">
        <f>SUM('kierunek I rok '!E64,'kierunek II rok '!E64,'kierunek III rok'!E64,'kierunek IV rok'!E64,)</f>
        <v>0</v>
      </c>
      <c r="F64" s="268">
        <f>SUM('kierunek I rok '!F64,'kierunek II rok '!F64,'kierunek III rok'!F64,'kierunek IV rok'!F64,)</f>
        <v>0</v>
      </c>
      <c r="G64" s="266">
        <f>SUM('kierunek I rok '!G64,'kierunek II rok '!G64,'kierunek III rok'!G64,'kierunek IV rok'!G64,)</f>
        <v>0</v>
      </c>
      <c r="H64" s="267"/>
      <c r="I64" s="268">
        <f>SUM('kierunek I rok '!I64,'kierunek II rok '!I64,'kierunek III rok'!I64,'kierunek IV rok'!I64,)</f>
        <v>0</v>
      </c>
      <c r="J64" s="200">
        <f t="shared" si="0"/>
        <v>0</v>
      </c>
      <c r="K64" s="40"/>
      <c r="L64" s="40"/>
    </row>
    <row r="65" spans="1:12" s="19" customFormat="1" ht="21" customHeight="1" x14ac:dyDescent="0.25">
      <c r="A65" s="538" t="s">
        <v>192</v>
      </c>
      <c r="B65" s="539"/>
      <c r="C65" s="540"/>
      <c r="D65" s="268">
        <f>SUM('kierunek I rok '!D65,'kierunek II rok '!D65,'kierunek III rok'!D65,'kierunek IV rok'!D65,)</f>
        <v>0</v>
      </c>
      <c r="E65" s="268">
        <f>SUM('kierunek I rok '!E65,'kierunek II rok '!E65,'kierunek III rok'!E65,'kierunek IV rok'!E65,)</f>
        <v>0</v>
      </c>
      <c r="F65" s="268">
        <f>SUM('kierunek I rok '!F65,'kierunek II rok '!F65,'kierunek III rok'!F65,'kierunek IV rok'!F65,)</f>
        <v>0</v>
      </c>
      <c r="G65" s="266">
        <f>SUM('kierunek I rok '!G65,'kierunek II rok '!G65,'kierunek III rok'!G65,'kierunek IV rok'!G65,)</f>
        <v>0</v>
      </c>
      <c r="H65" s="267"/>
      <c r="I65" s="268">
        <f>SUM('kierunek I rok '!I65,'kierunek II rok '!I65,'kierunek III rok'!I65,'kierunek IV rok'!I65,)</f>
        <v>0</v>
      </c>
      <c r="J65" s="200">
        <f t="shared" si="0"/>
        <v>0</v>
      </c>
      <c r="K65" s="40"/>
      <c r="L65" s="40"/>
    </row>
    <row r="66" spans="1:12" s="322" customFormat="1" ht="21" customHeight="1" x14ac:dyDescent="0.25">
      <c r="A66" s="538" t="s">
        <v>265</v>
      </c>
      <c r="B66" s="623"/>
      <c r="C66" s="624"/>
      <c r="D66" s="268">
        <f>SUM('kierunek I rok '!D66,'kierunek II rok '!D66,'kierunek III rok'!D66,'kierunek IV rok'!D66,)</f>
        <v>0</v>
      </c>
      <c r="E66" s="268">
        <f>SUM('kierunek I rok '!E66,'kierunek II rok '!E66,'kierunek III rok'!E66,'kierunek IV rok'!E66,)</f>
        <v>0</v>
      </c>
      <c r="F66" s="268">
        <f>SUM('kierunek I rok '!F66,'kierunek II rok '!F66,'kierunek III rok'!F66,'kierunek IV rok'!F66,)</f>
        <v>0</v>
      </c>
      <c r="G66" s="266">
        <f>SUM('kierunek I rok '!G66,'kierunek II rok '!G66,'kierunek III rok'!G66,'kierunek IV rok'!G66,)</f>
        <v>0</v>
      </c>
      <c r="H66" s="267"/>
      <c r="I66" s="268">
        <f>SUM('kierunek I rok '!I66,'kierunek II rok '!I66,'kierunek III rok'!I66,'kierunek IV rok'!I66,)</f>
        <v>0</v>
      </c>
      <c r="J66" s="200">
        <f t="shared" si="0"/>
        <v>0</v>
      </c>
      <c r="K66" s="40"/>
      <c r="L66" s="40"/>
    </row>
    <row r="67" spans="1:12" s="322" customFormat="1" ht="21" customHeight="1" x14ac:dyDescent="0.25">
      <c r="A67" s="548" t="s">
        <v>266</v>
      </c>
      <c r="B67" s="628"/>
      <c r="C67" s="549"/>
      <c r="D67" s="268">
        <f>SUM('kierunek I rok '!D67,'kierunek II rok '!D67,'kierunek III rok'!D67,'kierunek IV rok'!D67,)</f>
        <v>30</v>
      </c>
      <c r="E67" s="268">
        <f>SUM('kierunek I rok '!E67,'kierunek II rok '!E67,'kierunek III rok'!E67,'kierunek IV rok'!E67,)</f>
        <v>187.94</v>
      </c>
      <c r="F67" s="268">
        <f>SUM('kierunek I rok '!F67,'kierunek II rok '!F67,'kierunek III rok'!F67,'kierunek IV rok'!F67,)</f>
        <v>5638.2</v>
      </c>
      <c r="G67" s="266">
        <f>SUM('kierunek I rok '!G67,'kierunek II rok '!G67,'kierunek III rok'!G67,'kierunek IV rok'!G67,)</f>
        <v>0</v>
      </c>
      <c r="H67" s="267"/>
      <c r="I67" s="268">
        <f>SUM('kierunek I rok '!I67,'kierunek II rok '!I67,'kierunek III rok'!I67,'kierunek IV rok'!I67,)</f>
        <v>0</v>
      </c>
      <c r="J67" s="200">
        <f t="shared" si="0"/>
        <v>5638.2</v>
      </c>
      <c r="K67" s="40"/>
      <c r="L67" s="40"/>
    </row>
    <row r="68" spans="1:12" s="322" customFormat="1" ht="21" customHeight="1" x14ac:dyDescent="0.25">
      <c r="A68" s="538" t="s">
        <v>268</v>
      </c>
      <c r="B68" s="539"/>
      <c r="C68" s="540"/>
      <c r="D68" s="268">
        <f>SUM('kierunek I rok '!D68,'kierunek II rok '!D68,'kierunek III rok'!D68,'kierunek IV rok'!D68,)</f>
        <v>0</v>
      </c>
      <c r="E68" s="268">
        <f>SUM('kierunek I rok '!E68,'kierunek II rok '!E68,'kierunek III rok'!E68,'kierunek IV rok'!E68,)</f>
        <v>0</v>
      </c>
      <c r="F68" s="268">
        <f>SUM('kierunek I rok '!F68,'kierunek II rok '!F68,'kierunek III rok'!F68,'kierunek IV rok'!F68,)</f>
        <v>0</v>
      </c>
      <c r="G68" s="266">
        <f>SUM('kierunek I rok '!G68,'kierunek II rok '!G68,'kierunek III rok'!G68,'kierunek IV rok'!G68,)</f>
        <v>0</v>
      </c>
      <c r="H68" s="267"/>
      <c r="I68" s="268">
        <f>SUM('kierunek I rok '!I68,'kierunek II rok '!I68,'kierunek III rok'!I68,'kierunek IV rok'!I68,)</f>
        <v>0</v>
      </c>
      <c r="J68" s="200">
        <f t="shared" si="0"/>
        <v>0</v>
      </c>
      <c r="K68" s="40"/>
      <c r="L68" s="40"/>
    </row>
    <row r="69" spans="1:12" s="322" customFormat="1" ht="21" customHeight="1" x14ac:dyDescent="0.25">
      <c r="A69" s="625" t="s">
        <v>269</v>
      </c>
      <c r="B69" s="626"/>
      <c r="C69" s="627"/>
      <c r="D69" s="268">
        <f>SUM('kierunek I rok '!D69,'kierunek II rok '!D69,'kierunek III rok'!D69,'kierunek IV rok'!D69,)</f>
        <v>0</v>
      </c>
      <c r="E69" s="268">
        <f>SUM('kierunek I rok '!E69,'kierunek II rok '!E69,'kierunek III rok'!E69,'kierunek IV rok'!E69,)</f>
        <v>0</v>
      </c>
      <c r="F69" s="268">
        <f>SUM('kierunek I rok '!F69,'kierunek II rok '!F69,'kierunek III rok'!F69,'kierunek IV rok'!F69,)</f>
        <v>0</v>
      </c>
      <c r="G69" s="266">
        <f>SUM('kierunek I rok '!G69,'kierunek II rok '!G69,'kierunek III rok'!G69,'kierunek IV rok'!G69,)</f>
        <v>0</v>
      </c>
      <c r="H69" s="267"/>
      <c r="I69" s="268">
        <f>SUM('kierunek I rok '!I69,'kierunek II rok '!I69,'kierunek III rok'!I69,'kierunek IV rok'!I69,)</f>
        <v>0</v>
      </c>
      <c r="J69" s="200">
        <f t="shared" si="0"/>
        <v>0</v>
      </c>
      <c r="K69" s="40"/>
      <c r="L69" s="40"/>
    </row>
    <row r="70" spans="1:12" s="322" customFormat="1" ht="21" customHeight="1" x14ac:dyDescent="0.25">
      <c r="A70" s="538" t="s">
        <v>281</v>
      </c>
      <c r="B70" s="539"/>
      <c r="C70" s="540"/>
      <c r="D70" s="268">
        <f>SUM('kierunek I rok '!D70,'kierunek II rok '!D70,'kierunek III rok'!D70,'kierunek IV rok'!D70,)</f>
        <v>0</v>
      </c>
      <c r="E70" s="268">
        <f>SUM('kierunek I rok '!E70,'kierunek II rok '!E70,'kierunek III rok'!E70,'kierunek IV rok'!E70,)</f>
        <v>0</v>
      </c>
      <c r="F70" s="268">
        <f>SUM('kierunek I rok '!F70,'kierunek II rok '!F70,'kierunek III rok'!F70,'kierunek IV rok'!F70,)</f>
        <v>0</v>
      </c>
      <c r="G70" s="266">
        <f>SUM('kierunek I rok '!G70,'kierunek II rok '!G70,'kierunek III rok'!G70,'kierunek IV rok'!G70,)</f>
        <v>0</v>
      </c>
      <c r="H70" s="267"/>
      <c r="I70" s="268">
        <f>SUM('kierunek I rok '!I70,'kierunek II rok '!I70,'kierunek III rok'!I70,'kierunek IV rok'!I70,)</f>
        <v>0</v>
      </c>
      <c r="J70" s="200">
        <f t="shared" si="0"/>
        <v>0</v>
      </c>
      <c r="K70" s="40"/>
      <c r="L70" s="40"/>
    </row>
    <row r="71" spans="1:12" s="19" customFormat="1" ht="21" customHeight="1" x14ac:dyDescent="0.25">
      <c r="A71" s="629"/>
      <c r="B71" s="411"/>
      <c r="C71" s="412"/>
      <c r="D71" s="268">
        <f>SUM('kierunek I rok '!D71,'kierunek II rok '!D71,'kierunek III rok'!D71,'kierunek IV rok'!D71,)</f>
        <v>0</v>
      </c>
      <c r="E71" s="268">
        <f>SUM('kierunek I rok '!E71,'kierunek II rok '!E71,'kierunek III rok'!E71,'kierunek IV rok'!E71,)</f>
        <v>0</v>
      </c>
      <c r="F71" s="268">
        <f>SUM('kierunek I rok '!F68,'kierunek II rok '!F71,'kierunek III rok'!F72,'kierunek IV rok'!F66,)</f>
        <v>0</v>
      </c>
      <c r="G71" s="266">
        <f>SUM('kierunek I rok '!G68,'kierunek II rok '!G71,'kierunek III rok'!G72,'kierunek IV rok'!G66,)</f>
        <v>0</v>
      </c>
      <c r="H71" s="267"/>
      <c r="I71" s="268">
        <f>SUM('kierunek I rok '!I68,'kierunek II rok '!I71,'kierunek III rok'!I72,'kierunek IV rok'!I66,)</f>
        <v>0</v>
      </c>
      <c r="J71" s="200">
        <f t="shared" si="0"/>
        <v>0</v>
      </c>
      <c r="K71" s="40"/>
      <c r="L71" s="40"/>
    </row>
    <row r="72" spans="1:12" s="19" customFormat="1" ht="21" customHeight="1" x14ac:dyDescent="0.25">
      <c r="A72" s="630" t="s">
        <v>8</v>
      </c>
      <c r="B72" s="394"/>
      <c r="C72" s="395"/>
      <c r="D72" s="157">
        <f>SUM(D62:D71)</f>
        <v>30</v>
      </c>
      <c r="E72" s="67" t="s">
        <v>9</v>
      </c>
      <c r="F72" s="268">
        <f>SUM(F62:F71)</f>
        <v>5638.2</v>
      </c>
      <c r="G72" s="157">
        <f>SUM(G62:G71)</f>
        <v>0</v>
      </c>
      <c r="H72" s="67" t="s">
        <v>9</v>
      </c>
      <c r="I72" s="199">
        <f>SUM('kierunek I rok '!I72,'kierunek II rok '!I72,'kierunek III rok'!I73,'kierunek IV rok'!I67,)</f>
        <v>0</v>
      </c>
      <c r="J72" s="215">
        <f t="shared" si="0"/>
        <v>5638.2</v>
      </c>
      <c r="K72" s="193"/>
      <c r="L72" s="193"/>
    </row>
    <row r="73" spans="1:12" s="77" customFormat="1" ht="21.75" customHeight="1" x14ac:dyDescent="0.25">
      <c r="A73" s="632" t="s">
        <v>212</v>
      </c>
      <c r="B73" s="617"/>
      <c r="C73" s="617"/>
      <c r="D73" s="617"/>
      <c r="E73" s="617"/>
      <c r="F73" s="617"/>
      <c r="G73" s="617"/>
      <c r="H73" s="617"/>
      <c r="I73" s="617"/>
      <c r="J73" s="618"/>
      <c r="K73" s="193"/>
      <c r="L73" s="193"/>
    </row>
    <row r="74" spans="1:12" s="77" customFormat="1" ht="18" customHeight="1" x14ac:dyDescent="0.25">
      <c r="A74" s="550"/>
      <c r="B74" s="551"/>
      <c r="C74" s="551"/>
      <c r="D74" s="551"/>
      <c r="E74" s="551"/>
      <c r="F74" s="551"/>
      <c r="G74" s="551"/>
      <c r="H74" s="551"/>
      <c r="I74" s="551"/>
      <c r="J74" s="552"/>
      <c r="K74" s="193"/>
      <c r="L74" s="193"/>
    </row>
    <row r="75" spans="1:12" s="77" customFormat="1" ht="19.5" customHeight="1" x14ac:dyDescent="0.25">
      <c r="A75" s="523" t="s">
        <v>204</v>
      </c>
      <c r="B75" s="524"/>
      <c r="C75" s="524"/>
      <c r="D75" s="524"/>
      <c r="E75" s="524"/>
      <c r="F75" s="186"/>
      <c r="G75" s="186"/>
      <c r="H75" s="55"/>
      <c r="I75" s="74"/>
      <c r="J75" s="216"/>
      <c r="K75" s="193"/>
      <c r="L75" s="193"/>
    </row>
    <row r="76" spans="1:12" s="19" customFormat="1" ht="27" customHeight="1" x14ac:dyDescent="0.25">
      <c r="A76" s="531" t="s">
        <v>164</v>
      </c>
      <c r="B76" s="532"/>
      <c r="C76" s="532"/>
      <c r="D76" s="532"/>
      <c r="E76" s="532"/>
      <c r="F76" s="532"/>
      <c r="G76" s="533"/>
      <c r="H76" s="56" t="s">
        <v>47</v>
      </c>
      <c r="I76" s="2" t="s">
        <v>179</v>
      </c>
      <c r="J76" s="217" t="s">
        <v>48</v>
      </c>
      <c r="K76" s="11"/>
      <c r="L76" s="11"/>
    </row>
    <row r="77" spans="1:12" s="19" customFormat="1" ht="19.5" customHeight="1" x14ac:dyDescent="0.25">
      <c r="A77" s="613" t="s">
        <v>45</v>
      </c>
      <c r="B77" s="614"/>
      <c r="C77" s="614"/>
      <c r="D77" s="614"/>
      <c r="E77" s="614"/>
      <c r="F77" s="614"/>
      <c r="G77" s="615"/>
      <c r="H77" s="262">
        <f>'kierunek I rok '!H77+'kierunek II rok '!H77+'kierunek III rok'!H78+'kierunek IV rok'!H72</f>
        <v>60</v>
      </c>
      <c r="I77" s="270">
        <v>76.3</v>
      </c>
      <c r="J77" s="199">
        <f>SUM('kierunek I rok '!J77,'kierunek II rok '!J77,'kierunek III rok'!J78,'kierunek IV rok'!J72,)</f>
        <v>4578</v>
      </c>
      <c r="K77" s="11"/>
      <c r="L77" s="11"/>
    </row>
    <row r="78" spans="1:12" s="19" customFormat="1" ht="19.5" customHeight="1" x14ac:dyDescent="0.25">
      <c r="A78" s="613" t="s">
        <v>44</v>
      </c>
      <c r="B78" s="614"/>
      <c r="C78" s="614"/>
      <c r="D78" s="614"/>
      <c r="E78" s="614"/>
      <c r="F78" s="614"/>
      <c r="G78" s="615"/>
      <c r="H78" s="262">
        <f>'kierunek I rok '!H78+'kierunek II rok '!H78+'kierunek III rok'!H79+'kierunek IV rok'!H73</f>
        <v>0</v>
      </c>
      <c r="I78" s="270">
        <v>77.47</v>
      </c>
      <c r="J78" s="199">
        <f>SUM('kierunek I rok '!J78,'kierunek II rok '!J78,'kierunek III rok'!J79,'kierunek IV rok'!J73,)</f>
        <v>0</v>
      </c>
      <c r="K78" s="11"/>
      <c r="L78" s="11"/>
    </row>
    <row r="79" spans="1:12" s="19" customFormat="1" ht="24" customHeight="1" x14ac:dyDescent="0.25">
      <c r="A79" s="528" t="s">
        <v>8</v>
      </c>
      <c r="B79" s="529"/>
      <c r="C79" s="529"/>
      <c r="D79" s="529"/>
      <c r="E79" s="529"/>
      <c r="F79" s="529"/>
      <c r="G79" s="530"/>
      <c r="H79" s="160">
        <f>SUM(H77:H78)</f>
        <v>60</v>
      </c>
      <c r="I79" s="67" t="s">
        <v>9</v>
      </c>
      <c r="J79" s="218">
        <f>SUM(J77:J78)</f>
        <v>4578</v>
      </c>
      <c r="K79" s="11"/>
      <c r="L79" s="11"/>
    </row>
    <row r="80" spans="1:12" s="19" customFormat="1" ht="30" customHeight="1" x14ac:dyDescent="0.25">
      <c r="A80" s="550" t="s">
        <v>213</v>
      </c>
      <c r="B80" s="551"/>
      <c r="C80" s="551"/>
      <c r="D80" s="551"/>
      <c r="E80" s="551"/>
      <c r="F80" s="551"/>
      <c r="G80" s="551"/>
      <c r="H80" s="51"/>
      <c r="I80" s="51"/>
      <c r="J80" s="219"/>
      <c r="K80" s="11"/>
      <c r="L80" s="11"/>
    </row>
    <row r="81" spans="1:12" s="19" customFormat="1" ht="17.25" customHeight="1" x14ac:dyDescent="0.25">
      <c r="A81" s="220"/>
      <c r="B81" s="221"/>
      <c r="C81" s="222"/>
      <c r="D81" s="223"/>
      <c r="E81" s="224"/>
      <c r="F81" s="224"/>
      <c r="G81" s="224"/>
      <c r="H81" s="224"/>
      <c r="I81" s="224"/>
      <c r="J81" s="225"/>
      <c r="K81" s="11"/>
      <c r="L81" s="11"/>
    </row>
    <row r="82" spans="1:12" ht="13.8" x14ac:dyDescent="0.25">
      <c r="A82" s="226" t="s">
        <v>246</v>
      </c>
      <c r="B82" s="227"/>
      <c r="C82" s="227"/>
      <c r="D82" s="227"/>
      <c r="E82" s="227"/>
      <c r="F82" s="227"/>
      <c r="G82" s="227"/>
      <c r="H82" s="227"/>
      <c r="I82" s="228"/>
      <c r="J82" s="229"/>
    </row>
    <row r="83" spans="1:12" ht="12" customHeight="1" x14ac:dyDescent="0.25">
      <c r="A83" s="610" t="s">
        <v>19</v>
      </c>
      <c r="B83" s="611"/>
      <c r="C83" s="611"/>
      <c r="D83" s="611"/>
      <c r="E83" s="611"/>
      <c r="F83" s="611"/>
      <c r="G83" s="611"/>
      <c r="H83" s="387" t="s">
        <v>10</v>
      </c>
      <c r="I83" s="387"/>
      <c r="J83" s="606"/>
    </row>
    <row r="84" spans="1:12" ht="15" customHeight="1" x14ac:dyDescent="0.25">
      <c r="A84" s="610"/>
      <c r="B84" s="611"/>
      <c r="C84" s="611"/>
      <c r="D84" s="611"/>
      <c r="E84" s="611"/>
      <c r="F84" s="611"/>
      <c r="G84" s="611"/>
      <c r="H84" s="2" t="s">
        <v>2</v>
      </c>
      <c r="I84" s="2" t="s">
        <v>3</v>
      </c>
      <c r="J84" s="231" t="s">
        <v>4</v>
      </c>
    </row>
    <row r="85" spans="1:12" ht="15" customHeight="1" x14ac:dyDescent="0.25">
      <c r="A85" s="525" t="s">
        <v>11</v>
      </c>
      <c r="B85" s="388"/>
      <c r="C85" s="388"/>
      <c r="D85" s="388"/>
      <c r="E85" s="388"/>
      <c r="F85" s="388"/>
      <c r="G85" s="388"/>
      <c r="H85" s="266"/>
      <c r="I85" s="267"/>
      <c r="J85" s="199">
        <f>SUM('kierunek I rok '!J85,'kierunek II rok '!J85,'kierunek III rok'!J86,'kierunek IV rok'!J80,)</f>
        <v>0</v>
      </c>
    </row>
    <row r="86" spans="1:12" ht="15" customHeight="1" x14ac:dyDescent="0.25">
      <c r="A86" s="525" t="s">
        <v>12</v>
      </c>
      <c r="B86" s="388"/>
      <c r="C86" s="388"/>
      <c r="D86" s="388"/>
      <c r="E86" s="388"/>
      <c r="F86" s="388"/>
      <c r="G86" s="388"/>
      <c r="H86" s="266"/>
      <c r="I86" s="267"/>
      <c r="J86" s="199">
        <f>SUM('kierunek I rok '!J86,'kierunek II rok '!J86,'kierunek III rok'!J87,'kierunek IV rok'!J81,)</f>
        <v>0</v>
      </c>
    </row>
    <row r="87" spans="1:12" ht="15" customHeight="1" x14ac:dyDescent="0.25">
      <c r="A87" s="525" t="s">
        <v>13</v>
      </c>
      <c r="B87" s="388"/>
      <c r="C87" s="388"/>
      <c r="D87" s="388"/>
      <c r="E87" s="388"/>
      <c r="F87" s="388"/>
      <c r="G87" s="388"/>
      <c r="H87" s="266"/>
      <c r="I87" s="267"/>
      <c r="J87" s="199">
        <f>SUM('kierunek I rok '!J87,'kierunek II rok '!J87,'kierunek III rok'!J88,'kierunek IV rok'!J82,)</f>
        <v>0</v>
      </c>
    </row>
    <row r="88" spans="1:12" ht="15" customHeight="1" x14ac:dyDescent="0.25">
      <c r="A88" s="525" t="s">
        <v>14</v>
      </c>
      <c r="B88" s="388"/>
      <c r="C88" s="388"/>
      <c r="D88" s="388"/>
      <c r="E88" s="388"/>
      <c r="F88" s="388"/>
      <c r="G88" s="388"/>
      <c r="H88" s="266"/>
      <c r="I88" s="267"/>
      <c r="J88" s="199">
        <f>SUM('kierunek I rok '!J88,'kierunek II rok '!J88,'kierunek III rok'!J89,'kierunek IV rok'!J83,)</f>
        <v>0</v>
      </c>
    </row>
    <row r="89" spans="1:12" ht="21" customHeight="1" x14ac:dyDescent="0.25">
      <c r="A89" s="526" t="s">
        <v>8</v>
      </c>
      <c r="B89" s="527"/>
      <c r="C89" s="527"/>
      <c r="D89" s="527"/>
      <c r="E89" s="527"/>
      <c r="F89" s="527"/>
      <c r="G89" s="527"/>
      <c r="H89" s="175">
        <f>SUM(H85:H88)</f>
        <v>0</v>
      </c>
      <c r="I89" s="26" t="s">
        <v>9</v>
      </c>
      <c r="J89" s="232">
        <f>SUM(J85:J88)</f>
        <v>0</v>
      </c>
    </row>
    <row r="90" spans="1:12" x14ac:dyDescent="0.25">
      <c r="A90" s="233"/>
      <c r="B90" s="14"/>
      <c r="C90" s="14"/>
      <c r="D90" s="21"/>
      <c r="E90" s="22"/>
      <c r="F90" s="14"/>
      <c r="G90" s="14"/>
      <c r="H90" s="23"/>
      <c r="I90" s="24"/>
      <c r="J90" s="230"/>
    </row>
    <row r="91" spans="1:12" s="187" customFormat="1" ht="23.25" customHeight="1" x14ac:dyDescent="0.25">
      <c r="A91" s="234" t="s">
        <v>249</v>
      </c>
      <c r="B91" s="14"/>
      <c r="C91" s="14"/>
      <c r="D91" s="21"/>
      <c r="E91" s="22"/>
      <c r="F91" s="14"/>
      <c r="G91" s="14"/>
      <c r="H91" s="188"/>
      <c r="I91" s="24"/>
      <c r="J91" s="235" t="s">
        <v>4</v>
      </c>
      <c r="K91" s="312"/>
      <c r="L91" s="312"/>
    </row>
    <row r="92" spans="1:12" s="187" customFormat="1" ht="13.5" customHeight="1" x14ac:dyDescent="0.25">
      <c r="A92" s="519" t="s">
        <v>251</v>
      </c>
      <c r="B92" s="521"/>
      <c r="C92" s="521"/>
      <c r="D92" s="521"/>
      <c r="E92" s="521"/>
      <c r="F92" s="521"/>
      <c r="G92" s="521"/>
      <c r="H92" s="521"/>
      <c r="I92" s="521"/>
      <c r="J92" s="269">
        <f>SUM('kierunek I rok '!J92,'kierunek II rok '!J92,'kierunek III rok'!J93,'kierunek IV rok'!J87,)</f>
        <v>0</v>
      </c>
      <c r="K92" s="312"/>
      <c r="L92" s="312"/>
    </row>
    <row r="93" spans="1:12" s="187" customFormat="1" ht="15" customHeight="1" x14ac:dyDescent="0.25">
      <c r="A93" s="636" t="s">
        <v>250</v>
      </c>
      <c r="B93" s="521"/>
      <c r="C93" s="521"/>
      <c r="D93" s="521"/>
      <c r="E93" s="521"/>
      <c r="F93" s="521"/>
      <c r="G93" s="521"/>
      <c r="H93" s="521"/>
      <c r="I93" s="521"/>
      <c r="J93" s="269">
        <f>SUM('kierunek I rok '!J93,'kierunek II rok '!J93,'kierunek III rok'!J94,'kierunek IV rok'!J88,)</f>
        <v>1000</v>
      </c>
      <c r="K93" s="313"/>
      <c r="L93" s="313"/>
    </row>
    <row r="94" spans="1:12" s="187" customFormat="1" ht="21" customHeight="1" x14ac:dyDescent="0.25">
      <c r="A94" s="492" t="s">
        <v>161</v>
      </c>
      <c r="B94" s="493"/>
      <c r="C94" s="493"/>
      <c r="D94" s="493"/>
      <c r="E94" s="493"/>
      <c r="F94" s="493"/>
      <c r="G94" s="493"/>
      <c r="H94" s="493"/>
      <c r="I94" s="494"/>
      <c r="J94" s="218">
        <f>SUM(J92:J93)</f>
        <v>1000</v>
      </c>
      <c r="K94" s="6"/>
      <c r="L94" s="6"/>
    </row>
    <row r="95" spans="1:12" ht="12" customHeight="1" x14ac:dyDescent="0.25">
      <c r="A95" s="236"/>
      <c r="B95" s="9"/>
      <c r="C95" s="9"/>
      <c r="D95" s="28"/>
      <c r="E95" s="29"/>
      <c r="F95" s="30"/>
      <c r="G95" s="9"/>
      <c r="H95" s="31"/>
      <c r="I95" s="29"/>
      <c r="J95" s="237"/>
    </row>
    <row r="96" spans="1:12" ht="13.8" x14ac:dyDescent="0.25">
      <c r="A96" s="238" t="s">
        <v>245</v>
      </c>
      <c r="B96" s="32"/>
      <c r="C96" s="32"/>
      <c r="D96" s="33"/>
      <c r="E96" s="9"/>
      <c r="F96" s="9"/>
      <c r="G96" s="9"/>
      <c r="H96" s="9"/>
      <c r="I96" s="9"/>
      <c r="J96" s="237"/>
    </row>
    <row r="97" spans="1:10" ht="15" customHeight="1" x14ac:dyDescent="0.25">
      <c r="A97" s="505" t="s">
        <v>247</v>
      </c>
      <c r="B97" s="379"/>
      <c r="C97" s="379"/>
      <c r="D97" s="379"/>
      <c r="E97" s="379"/>
      <c r="F97" s="379"/>
      <c r="G97" s="379"/>
      <c r="H97" s="379"/>
      <c r="I97" s="379"/>
      <c r="J97" s="199">
        <f>SUM('kierunek I rok '!J97,'kierunek II rok '!J97,'kierunek III rok'!J98,'kierunek IV rok'!J92,)</f>
        <v>99577.618340000015</v>
      </c>
    </row>
    <row r="98" spans="1:10" ht="15" customHeight="1" x14ac:dyDescent="0.25">
      <c r="A98" s="512" t="s">
        <v>248</v>
      </c>
      <c r="B98" s="513"/>
      <c r="C98" s="513"/>
      <c r="D98" s="513"/>
      <c r="E98" s="513"/>
      <c r="F98" s="513"/>
      <c r="G98" s="513"/>
      <c r="H98" s="513"/>
      <c r="I98" s="513"/>
      <c r="J98" s="199">
        <f>SUM('kierunek I rok '!J98,'kierunek II rok '!J98,'kierunek III rok'!J99,'kierunek IV rok'!J93,)</f>
        <v>51563.359395000007</v>
      </c>
    </row>
    <row r="99" spans="1:10" ht="15" customHeight="1" x14ac:dyDescent="0.25">
      <c r="A99" s="512" t="s">
        <v>254</v>
      </c>
      <c r="B99" s="513"/>
      <c r="C99" s="513"/>
      <c r="D99" s="513"/>
      <c r="E99" s="513"/>
      <c r="F99" s="513"/>
      <c r="G99" s="513"/>
      <c r="H99" s="513"/>
      <c r="I99" s="513"/>
      <c r="J99" s="199">
        <f>SUM('kierunek I rok '!J99,'kierunek II rok '!J99,'kierunek III rok'!J100,'kierunek IV rok'!J94,)</f>
        <v>32955.932750000007</v>
      </c>
    </row>
    <row r="100" spans="1:10" ht="21" customHeight="1" x14ac:dyDescent="0.25">
      <c r="A100" s="492" t="s">
        <v>207</v>
      </c>
      <c r="B100" s="493"/>
      <c r="C100" s="493"/>
      <c r="D100" s="493"/>
      <c r="E100" s="493"/>
      <c r="F100" s="493"/>
      <c r="G100" s="493"/>
      <c r="H100" s="493"/>
      <c r="I100" s="494"/>
      <c r="J100" s="314">
        <f>SUM(J97:J99)</f>
        <v>184096.91048500003</v>
      </c>
    </row>
    <row r="101" spans="1:10" ht="9" customHeight="1" x14ac:dyDescent="0.25">
      <c r="A101" s="206"/>
      <c r="B101" s="9"/>
      <c r="C101" s="9"/>
      <c r="D101" s="33"/>
      <c r="E101" s="9"/>
      <c r="F101" s="9"/>
      <c r="G101" s="9"/>
      <c r="H101" s="9"/>
      <c r="I101" s="9"/>
      <c r="J101" s="237"/>
    </row>
    <row r="102" spans="1:10" ht="15.6" x14ac:dyDescent="0.3">
      <c r="A102" s="239" t="s">
        <v>155</v>
      </c>
      <c r="B102" s="9"/>
      <c r="C102" s="9"/>
      <c r="D102" s="33"/>
      <c r="E102" s="9"/>
      <c r="F102" s="9"/>
      <c r="G102" s="9"/>
      <c r="H102" s="9"/>
      <c r="I102" s="107"/>
      <c r="J102" s="240"/>
    </row>
    <row r="103" spans="1:10" ht="17.25" customHeight="1" x14ac:dyDescent="0.25">
      <c r="A103" s="519" t="s">
        <v>153</v>
      </c>
      <c r="B103" s="520"/>
      <c r="C103" s="520"/>
      <c r="D103" s="520"/>
      <c r="E103" s="520"/>
      <c r="F103" s="520"/>
      <c r="G103" s="520"/>
      <c r="H103" s="520"/>
      <c r="I103" s="520"/>
      <c r="J103" s="269">
        <f>SUM('kierunek I rok '!J103,'kierunek II rok '!J103,'kierunek III rok'!J104,'kierunek IV rok'!J98,)</f>
        <v>0</v>
      </c>
    </row>
    <row r="104" spans="1:10" ht="17.25" customHeight="1" x14ac:dyDescent="0.25">
      <c r="A104" s="519" t="s">
        <v>185</v>
      </c>
      <c r="B104" s="520"/>
      <c r="C104" s="520"/>
      <c r="D104" s="520"/>
      <c r="E104" s="520"/>
      <c r="F104" s="520"/>
      <c r="G104" s="520"/>
      <c r="H104" s="520"/>
      <c r="I104" s="520"/>
      <c r="J104" s="269">
        <f>SUM('kierunek I rok '!J104,'kierunek II rok '!J104,'kierunek III rok'!J105,'kierunek IV rok'!J99,)</f>
        <v>0</v>
      </c>
    </row>
    <row r="105" spans="1:10" ht="17.25" customHeight="1" x14ac:dyDescent="0.25">
      <c r="A105" s="519" t="s">
        <v>154</v>
      </c>
      <c r="B105" s="520"/>
      <c r="C105" s="520"/>
      <c r="D105" s="520"/>
      <c r="E105" s="520"/>
      <c r="F105" s="520"/>
      <c r="G105" s="520"/>
      <c r="H105" s="520"/>
      <c r="I105" s="520"/>
      <c r="J105" s="269">
        <f>SUM('kierunek I rok '!J105,'kierunek II rok '!J105,'kierunek III rok'!J106,'kierunek IV rok'!J100,)</f>
        <v>0</v>
      </c>
    </row>
    <row r="106" spans="1:10" ht="21" customHeight="1" x14ac:dyDescent="0.25">
      <c r="A106" s="492" t="s">
        <v>161</v>
      </c>
      <c r="B106" s="493"/>
      <c r="C106" s="493"/>
      <c r="D106" s="493"/>
      <c r="E106" s="493"/>
      <c r="F106" s="493"/>
      <c r="G106" s="493"/>
      <c r="H106" s="493"/>
      <c r="I106" s="494"/>
      <c r="J106" s="218">
        <f>SUM(J103:J105)</f>
        <v>0</v>
      </c>
    </row>
    <row r="107" spans="1:10" ht="12.75" customHeight="1" x14ac:dyDescent="0.25">
      <c r="A107" s="206"/>
      <c r="B107" s="9"/>
      <c r="C107" s="9"/>
      <c r="D107" s="33"/>
      <c r="E107" s="9"/>
      <c r="F107" s="9"/>
      <c r="G107" s="9"/>
      <c r="H107" s="9"/>
      <c r="I107" s="183"/>
      <c r="J107" s="241"/>
    </row>
    <row r="108" spans="1:10" ht="15.6" x14ac:dyDescent="0.3">
      <c r="A108" s="239" t="s">
        <v>156</v>
      </c>
      <c r="B108" s="9"/>
      <c r="C108" s="9"/>
      <c r="D108" s="33"/>
      <c r="E108" s="9"/>
      <c r="F108" s="9"/>
      <c r="G108" s="9"/>
      <c r="H108" s="9"/>
      <c r="I108" s="184"/>
      <c r="J108" s="242"/>
    </row>
    <row r="109" spans="1:10" ht="15.75" customHeight="1" x14ac:dyDescent="0.25">
      <c r="A109" s="504" t="s">
        <v>215</v>
      </c>
      <c r="B109" s="403"/>
      <c r="C109" s="403"/>
      <c r="D109" s="403"/>
      <c r="E109" s="403"/>
      <c r="F109" s="403"/>
      <c r="G109" s="403"/>
      <c r="H109" s="403"/>
      <c r="I109" s="403"/>
      <c r="J109" s="263">
        <f>SUM('kierunek I rok '!J109,'kierunek II rok '!J109,'kierunek III rok'!J110,'kierunek IV rok'!J104,)</f>
        <v>0</v>
      </c>
    </row>
    <row r="110" spans="1:10" ht="15.75" customHeight="1" x14ac:dyDescent="0.25">
      <c r="A110" s="504" t="s">
        <v>157</v>
      </c>
      <c r="B110" s="403"/>
      <c r="C110" s="403"/>
      <c r="D110" s="403"/>
      <c r="E110" s="403"/>
      <c r="F110" s="403"/>
      <c r="G110" s="403"/>
      <c r="H110" s="403"/>
      <c r="I110" s="403"/>
      <c r="J110" s="263">
        <f>SUM('kierunek I rok '!J110,'kierunek II rok '!J110,'kierunek III rok'!J111,'kierunek IV rok'!J105,)</f>
        <v>0</v>
      </c>
    </row>
    <row r="111" spans="1:10" ht="21" customHeight="1" x14ac:dyDescent="0.25">
      <c r="A111" s="492" t="s">
        <v>161</v>
      </c>
      <c r="B111" s="493"/>
      <c r="C111" s="493"/>
      <c r="D111" s="493"/>
      <c r="E111" s="493"/>
      <c r="F111" s="493"/>
      <c r="G111" s="493"/>
      <c r="H111" s="493"/>
      <c r="I111" s="494"/>
      <c r="J111" s="218">
        <f>SUM(J109:J110)</f>
        <v>0</v>
      </c>
    </row>
    <row r="112" spans="1:10" ht="15.75" customHeight="1" x14ac:dyDescent="0.3">
      <c r="A112" s="239"/>
      <c r="B112" s="9"/>
      <c r="C112" s="9"/>
      <c r="D112" s="10"/>
      <c r="E112" s="9"/>
      <c r="F112" s="9"/>
      <c r="G112" s="9"/>
      <c r="H112" s="9"/>
      <c r="I112" s="183"/>
      <c r="J112" s="241"/>
    </row>
    <row r="113" spans="1:12" ht="16.5" customHeight="1" x14ac:dyDescent="0.3">
      <c r="A113" s="495" t="s">
        <v>158</v>
      </c>
      <c r="B113" s="496"/>
      <c r="C113" s="496"/>
      <c r="D113" s="496"/>
      <c r="E113" s="496"/>
      <c r="F113" s="496"/>
      <c r="G113" s="496"/>
      <c r="H113" s="496"/>
      <c r="I113" s="496"/>
      <c r="J113" s="497"/>
    </row>
    <row r="114" spans="1:12" ht="17.25" customHeight="1" x14ac:dyDescent="0.25">
      <c r="A114" s="504" t="s">
        <v>159</v>
      </c>
      <c r="B114" s="403"/>
      <c r="C114" s="403"/>
      <c r="D114" s="403"/>
      <c r="E114" s="403"/>
      <c r="F114" s="403"/>
      <c r="G114" s="403"/>
      <c r="H114" s="403"/>
      <c r="I114" s="403"/>
      <c r="J114" s="263">
        <f>SUM('kierunek I rok '!J114,'kierunek II rok '!J114,'kierunek III rok'!J115,'kierunek IV rok'!J109,)</f>
        <v>0</v>
      </c>
    </row>
    <row r="115" spans="1:12" ht="17.25" customHeight="1" x14ac:dyDescent="0.25">
      <c r="A115" s="519" t="s">
        <v>160</v>
      </c>
      <c r="B115" s="520"/>
      <c r="C115" s="520"/>
      <c r="D115" s="520"/>
      <c r="E115" s="520"/>
      <c r="F115" s="520"/>
      <c r="G115" s="520"/>
      <c r="H115" s="520"/>
      <c r="I115" s="520"/>
      <c r="J115" s="263">
        <f>SUM('kierunek I rok '!J115,'kierunek II rok '!J115,'kierunek III rok'!J116,'kierunek IV rok'!J110,)</f>
        <v>0</v>
      </c>
    </row>
    <row r="116" spans="1:12" ht="17.25" customHeight="1" x14ac:dyDescent="0.25">
      <c r="A116" s="504" t="s">
        <v>74</v>
      </c>
      <c r="B116" s="403"/>
      <c r="C116" s="403"/>
      <c r="D116" s="403"/>
      <c r="E116" s="403"/>
      <c r="F116" s="403"/>
      <c r="G116" s="403"/>
      <c r="H116" s="403"/>
      <c r="I116" s="403"/>
      <c r="J116" s="263">
        <f>SUM('kierunek I rok '!J116,'kierunek II rok '!J116,'kierunek III rok'!J117,'kierunek IV rok'!J111,)</f>
        <v>0</v>
      </c>
    </row>
    <row r="117" spans="1:12" ht="17.25" customHeight="1" x14ac:dyDescent="0.25">
      <c r="A117" s="504" t="s">
        <v>72</v>
      </c>
      <c r="B117" s="403"/>
      <c r="C117" s="403"/>
      <c r="D117" s="403"/>
      <c r="E117" s="403"/>
      <c r="F117" s="403"/>
      <c r="G117" s="403"/>
      <c r="H117" s="403"/>
      <c r="I117" s="403"/>
      <c r="J117" s="263">
        <f>SUM('kierunek I rok '!J117,'kierunek II rok '!J117,'kierunek III rok'!J118,'kierunek IV rok'!J112,)</f>
        <v>0</v>
      </c>
    </row>
    <row r="118" spans="1:12" ht="17.25" customHeight="1" x14ac:dyDescent="0.25">
      <c r="A118" s="504" t="s">
        <v>73</v>
      </c>
      <c r="B118" s="403"/>
      <c r="C118" s="403"/>
      <c r="D118" s="403"/>
      <c r="E118" s="403"/>
      <c r="F118" s="403"/>
      <c r="G118" s="403"/>
      <c r="H118" s="403"/>
      <c r="I118" s="403"/>
      <c r="J118" s="263">
        <f>SUM('kierunek I rok '!J118,'kierunek II rok '!J118,'kierunek III rok'!J119,'kierunek IV rok'!J113,)</f>
        <v>0</v>
      </c>
    </row>
    <row r="119" spans="1:12" ht="21" customHeight="1" x14ac:dyDescent="0.25">
      <c r="A119" s="492" t="s">
        <v>161</v>
      </c>
      <c r="B119" s="493"/>
      <c r="C119" s="493"/>
      <c r="D119" s="493"/>
      <c r="E119" s="493"/>
      <c r="F119" s="493"/>
      <c r="G119" s="493"/>
      <c r="H119" s="493"/>
      <c r="I119" s="494"/>
      <c r="J119" s="218">
        <f>SUM(J114:J118)</f>
        <v>0</v>
      </c>
    </row>
    <row r="120" spans="1:12" x14ac:dyDescent="0.25">
      <c r="A120" s="243"/>
      <c r="B120" s="40"/>
      <c r="C120" s="40"/>
      <c r="D120" s="40"/>
      <c r="E120" s="40"/>
      <c r="F120" s="40"/>
      <c r="G120" s="40"/>
      <c r="H120" s="40"/>
      <c r="I120" s="40"/>
      <c r="J120" s="230"/>
    </row>
    <row r="121" spans="1:12" ht="15.6" x14ac:dyDescent="0.3">
      <c r="A121" s="509" t="s">
        <v>231</v>
      </c>
      <c r="B121" s="510"/>
      <c r="C121" s="510"/>
      <c r="D121" s="510"/>
      <c r="E121" s="510"/>
      <c r="F121" s="510"/>
      <c r="G121" s="510"/>
      <c r="H121" s="510"/>
      <c r="I121" s="511"/>
      <c r="J121" s="263">
        <f>SUM('kierunek I rok '!J121,'kierunek II rok '!J121,'kierunek III rok'!J122,'kierunek IV rok'!J116,)</f>
        <v>21946</v>
      </c>
    </row>
    <row r="122" spans="1:12" s="187" customFormat="1" ht="15.6" x14ac:dyDescent="0.3">
      <c r="A122" s="275"/>
      <c r="B122" s="276"/>
      <c r="C122" s="276"/>
      <c r="D122" s="276"/>
      <c r="E122" s="276"/>
      <c r="F122" s="276"/>
      <c r="G122" s="276"/>
      <c r="H122" s="276"/>
      <c r="I122" s="276"/>
      <c r="J122" s="277"/>
      <c r="K122" s="6"/>
      <c r="L122" s="6"/>
    </row>
    <row r="123" spans="1:12" ht="15.6" x14ac:dyDescent="0.3">
      <c r="A123" s="509" t="s">
        <v>232</v>
      </c>
      <c r="B123" s="510"/>
      <c r="C123" s="510"/>
      <c r="D123" s="510"/>
      <c r="E123" s="510"/>
      <c r="F123" s="510"/>
      <c r="G123" s="510"/>
      <c r="H123" s="510"/>
      <c r="I123" s="511"/>
      <c r="J123" s="263">
        <f>SUM('kierunek I rok '!J123,'kierunek II rok '!J123,'kierunek III rok'!J124,'kierunek IV rok'!J118,)</f>
        <v>3183</v>
      </c>
    </row>
    <row r="124" spans="1:12" s="187" customFormat="1" ht="15.6" x14ac:dyDescent="0.3">
      <c r="A124" s="275"/>
      <c r="B124" s="276"/>
      <c r="C124" s="276"/>
      <c r="D124" s="276"/>
      <c r="E124" s="276"/>
      <c r="F124" s="276"/>
      <c r="G124" s="276"/>
      <c r="H124" s="276"/>
      <c r="I124" s="276"/>
      <c r="J124" s="5"/>
      <c r="K124" s="6"/>
      <c r="L124" s="6"/>
    </row>
    <row r="125" spans="1:12" s="187" customFormat="1" ht="15.75" customHeight="1" x14ac:dyDescent="0.3">
      <c r="A125" s="509" t="s">
        <v>238</v>
      </c>
      <c r="B125" s="510"/>
      <c r="C125" s="510"/>
      <c r="D125" s="510"/>
      <c r="E125" s="510"/>
      <c r="F125" s="510"/>
      <c r="G125" s="510"/>
      <c r="H125" s="510"/>
      <c r="I125" s="511"/>
      <c r="J125" s="263">
        <f>SUM('kierunek I rok '!J125,'kierunek II rok '!J125,'kierunek III rok'!J126,'kierunek IV rok'!J120,)</f>
        <v>15260.499999999998</v>
      </c>
      <c r="K125" s="6"/>
      <c r="L125" s="6"/>
    </row>
    <row r="126" spans="1:12" s="187" customFormat="1" ht="15.6" x14ac:dyDescent="0.3">
      <c r="A126" s="275"/>
      <c r="B126" s="276"/>
      <c r="C126" s="276"/>
      <c r="D126" s="276"/>
      <c r="E126" s="276"/>
      <c r="F126" s="276"/>
      <c r="G126" s="276"/>
      <c r="H126" s="276"/>
      <c r="I126" s="276"/>
      <c r="J126" s="5"/>
      <c r="K126" s="6"/>
      <c r="L126" s="6"/>
    </row>
    <row r="127" spans="1:12" s="187" customFormat="1" ht="15.6" x14ac:dyDescent="0.3">
      <c r="A127" s="509" t="s">
        <v>234</v>
      </c>
      <c r="B127" s="510"/>
      <c r="C127" s="510"/>
      <c r="D127" s="510"/>
      <c r="E127" s="510"/>
      <c r="F127" s="510"/>
      <c r="G127" s="510"/>
      <c r="H127" s="510"/>
      <c r="I127" s="511"/>
      <c r="J127" s="263">
        <f>SUM('kierunek I rok '!J127,'kierunek II rok '!J127,'kierunek III rok'!J128,'kierunek IV rok'!J122,)</f>
        <v>2105.5</v>
      </c>
      <c r="K127" s="6"/>
      <c r="L127" s="6"/>
    </row>
    <row r="128" spans="1:12" s="187" customFormat="1" ht="15.6" x14ac:dyDescent="0.3">
      <c r="A128" s="275"/>
      <c r="B128" s="276"/>
      <c r="C128" s="276"/>
      <c r="D128" s="276"/>
      <c r="E128" s="276"/>
      <c r="F128" s="276"/>
      <c r="G128" s="276"/>
      <c r="H128" s="276"/>
      <c r="I128" s="276"/>
      <c r="J128" s="306"/>
      <c r="K128" s="6"/>
      <c r="L128" s="6"/>
    </row>
    <row r="129" spans="1:19" ht="12.75" customHeight="1" x14ac:dyDescent="0.3">
      <c r="A129" s="509" t="s">
        <v>235</v>
      </c>
      <c r="B129" s="510"/>
      <c r="C129" s="510"/>
      <c r="D129" s="510"/>
      <c r="E129" s="510"/>
      <c r="F129" s="510"/>
      <c r="G129" s="510"/>
      <c r="H129" s="510"/>
      <c r="I129" s="511"/>
      <c r="J129" s="263">
        <f>SUM('kierunek I rok '!J129,'kierunek II rok '!J129,'kierunek III rok'!J130,'kierunek IV rok'!J124,)</f>
        <v>0</v>
      </c>
    </row>
    <row r="130" spans="1:19" ht="41.25" customHeight="1" x14ac:dyDescent="0.35">
      <c r="A130" s="534" t="s">
        <v>165</v>
      </c>
      <c r="B130" s="535"/>
      <c r="C130" s="535"/>
      <c r="D130" s="535"/>
      <c r="E130" s="535"/>
      <c r="F130" s="535"/>
      <c r="G130" s="535"/>
      <c r="H130" s="535"/>
      <c r="I130" s="536"/>
      <c r="J130" s="292">
        <f>J41+J72+J79+J89+J94+J100+J106+J111+J119+J121+J123+J125+J127+J129</f>
        <v>733606.26048500009</v>
      </c>
      <c r="K130"/>
    </row>
    <row r="131" spans="1:19" x14ac:dyDescent="0.25">
      <c r="A131" s="206"/>
      <c r="B131" s="5"/>
      <c r="C131" s="5"/>
      <c r="D131" s="5"/>
      <c r="E131" s="5"/>
      <c r="F131" s="5"/>
      <c r="G131" s="5"/>
      <c r="H131" s="5"/>
      <c r="I131" s="5"/>
      <c r="J131" s="207"/>
      <c r="K131"/>
      <c r="L131"/>
    </row>
    <row r="132" spans="1:19" x14ac:dyDescent="0.25">
      <c r="A132" s="206"/>
      <c r="B132" s="5"/>
      <c r="C132" s="5"/>
      <c r="D132" s="5"/>
      <c r="E132" s="5"/>
      <c r="F132" s="5"/>
      <c r="G132" s="5"/>
      <c r="H132" s="5"/>
      <c r="I132" s="261"/>
      <c r="J132" s="207"/>
      <c r="K132"/>
      <c r="L132"/>
    </row>
    <row r="133" spans="1:19" ht="17.399999999999999" x14ac:dyDescent="0.3">
      <c r="A133" s="244" t="s">
        <v>166</v>
      </c>
      <c r="B133" s="5"/>
      <c r="C133" s="5"/>
      <c r="D133" s="5"/>
      <c r="E133" s="5"/>
      <c r="F133" s="5"/>
      <c r="G133" s="5"/>
      <c r="H133" s="5"/>
      <c r="I133" s="261"/>
      <c r="J133" s="207"/>
    </row>
    <row r="134" spans="1:19" ht="17.399999999999999" x14ac:dyDescent="0.3">
      <c r="A134" s="244"/>
      <c r="B134" s="5"/>
      <c r="C134" s="5"/>
      <c r="D134" s="5"/>
      <c r="E134" s="5"/>
      <c r="F134" s="5"/>
      <c r="G134" s="5"/>
      <c r="H134" s="5"/>
      <c r="I134" s="344"/>
      <c r="J134" s="537"/>
      <c r="K134" s="167"/>
    </row>
    <row r="135" spans="1:19" ht="12.75" customHeight="1" x14ac:dyDescent="0.25">
      <c r="A135" s="506" t="s">
        <v>134</v>
      </c>
      <c r="B135" s="507"/>
      <c r="C135" s="507"/>
      <c r="D135" s="637">
        <v>0.09</v>
      </c>
      <c r="E135" s="457" t="s">
        <v>124</v>
      </c>
      <c r="F135" s="457"/>
      <c r="G135" s="457"/>
      <c r="H135" s="489">
        <f>$J$130</f>
        <v>733606.26048500009</v>
      </c>
      <c r="I135" s="5"/>
      <c r="J135" s="515">
        <f>H135*D135</f>
        <v>66024.563443650011</v>
      </c>
      <c r="K135" s="167"/>
    </row>
    <row r="136" spans="1:19" ht="21" customHeight="1" x14ac:dyDescent="0.25">
      <c r="A136" s="506"/>
      <c r="B136" s="507"/>
      <c r="C136" s="507"/>
      <c r="D136" s="637"/>
      <c r="E136" s="457"/>
      <c r="F136" s="457"/>
      <c r="G136" s="457"/>
      <c r="H136" s="489"/>
      <c r="I136" s="5"/>
      <c r="J136" s="515"/>
      <c r="K136" s="167"/>
      <c r="N136" s="334"/>
      <c r="O136" s="334"/>
    </row>
    <row r="137" spans="1:19" ht="14.4" thickBot="1" x14ac:dyDescent="0.3">
      <c r="A137" s="245"/>
      <c r="B137" s="42"/>
      <c r="C137" s="42"/>
      <c r="D137" s="136"/>
      <c r="E137" s="7"/>
      <c r="F137" s="40"/>
      <c r="G137" s="40"/>
      <c r="H137" s="40"/>
      <c r="I137" s="137"/>
      <c r="J137" s="246"/>
      <c r="K137" s="167"/>
      <c r="N137" s="133"/>
      <c r="O137" s="133"/>
    </row>
    <row r="138" spans="1:19" ht="21" customHeight="1" thickBot="1" x14ac:dyDescent="0.3">
      <c r="A138" s="516" t="s">
        <v>128</v>
      </c>
      <c r="B138" s="517"/>
      <c r="C138" s="517"/>
      <c r="D138" s="517"/>
      <c r="E138" s="517"/>
      <c r="F138" s="517"/>
      <c r="G138" s="517"/>
      <c r="H138" s="517"/>
      <c r="I138" s="518"/>
      <c r="J138" s="247">
        <f>$H$135+$J$135</f>
        <v>799630.82392865012</v>
      </c>
      <c r="K138" s="167"/>
      <c r="N138" s="133"/>
      <c r="O138" s="133"/>
    </row>
    <row r="139" spans="1:19" ht="13.8" x14ac:dyDescent="0.25">
      <c r="A139" s="245"/>
      <c r="B139" s="42"/>
      <c r="C139" s="42"/>
      <c r="D139" s="7"/>
      <c r="E139" s="7"/>
      <c r="F139" s="5"/>
      <c r="G139" s="5"/>
      <c r="H139" s="69"/>
      <c r="I139" s="7"/>
      <c r="J139" s="246"/>
      <c r="K139" s="167"/>
    </row>
    <row r="140" spans="1:19" ht="15" customHeight="1" x14ac:dyDescent="0.25">
      <c r="A140" s="506" t="s">
        <v>117</v>
      </c>
      <c r="B140" s="507"/>
      <c r="C140" s="507"/>
      <c r="D140" s="637">
        <v>0.114</v>
      </c>
      <c r="E140" s="508" t="s">
        <v>188</v>
      </c>
      <c r="F140" s="508"/>
      <c r="G140" s="508"/>
      <c r="H140" s="489">
        <f>$J$130</f>
        <v>733606.26048500009</v>
      </c>
      <c r="I140" s="6"/>
      <c r="J140" s="515">
        <f>$H$140*$D$140</f>
        <v>83631.113695290012</v>
      </c>
      <c r="K140" s="180"/>
    </row>
    <row r="141" spans="1:19" ht="15.75" customHeight="1" x14ac:dyDescent="0.25">
      <c r="A141" s="506"/>
      <c r="B141" s="507"/>
      <c r="C141" s="507"/>
      <c r="D141" s="637"/>
      <c r="E141" s="508"/>
      <c r="F141" s="508"/>
      <c r="G141" s="508"/>
      <c r="H141" s="489"/>
      <c r="I141" s="6"/>
      <c r="J141" s="515"/>
      <c r="K141" s="167"/>
    </row>
    <row r="142" spans="1:19" ht="15.75" customHeight="1" thickBot="1" x14ac:dyDescent="0.5">
      <c r="A142" s="604"/>
      <c r="B142" s="605"/>
      <c r="C142" s="605"/>
      <c r="D142" s="605"/>
      <c r="E142" s="605"/>
      <c r="F142" s="605"/>
      <c r="G142" s="605"/>
      <c r="H142" s="605"/>
      <c r="I142" s="605"/>
      <c r="J142" s="248"/>
      <c r="K142" s="167"/>
      <c r="S142" s="5"/>
    </row>
    <row r="143" spans="1:19" ht="27" customHeight="1" thickBot="1" x14ac:dyDescent="0.35">
      <c r="A143" s="595" t="s">
        <v>216</v>
      </c>
      <c r="B143" s="596"/>
      <c r="C143" s="596"/>
      <c r="D143" s="596"/>
      <c r="E143" s="596"/>
      <c r="F143" s="596"/>
      <c r="G143" s="596"/>
      <c r="H143" s="596"/>
      <c r="I143" s="597"/>
      <c r="J143" s="247">
        <f>J138+J140</f>
        <v>883261.93762394018</v>
      </c>
      <c r="K143" s="191"/>
    </row>
    <row r="144" spans="1:19" ht="15" customHeight="1" thickBot="1" x14ac:dyDescent="0.5">
      <c r="A144" s="249"/>
      <c r="B144" s="43"/>
      <c r="C144" s="43"/>
      <c r="D144" s="43"/>
      <c r="E144" s="43"/>
      <c r="F144" s="43"/>
      <c r="G144" s="43"/>
      <c r="H144" s="6"/>
      <c r="I144" s="6"/>
      <c r="J144" s="248"/>
    </row>
    <row r="145" spans="1:10" ht="21" customHeight="1" thickBot="1" x14ac:dyDescent="0.3">
      <c r="A145" s="601" t="s">
        <v>237</v>
      </c>
      <c r="B145" s="602"/>
      <c r="C145" s="602"/>
      <c r="D145" s="602"/>
      <c r="E145" s="602"/>
      <c r="F145" s="602"/>
      <c r="G145" s="602"/>
      <c r="H145" s="602"/>
      <c r="I145" s="603"/>
      <c r="J145" s="309">
        <f>J143/J15*2</f>
        <v>35330.477504957606</v>
      </c>
    </row>
    <row r="146" spans="1:10" x14ac:dyDescent="0.25">
      <c r="A146" s="233"/>
      <c r="B146" s="15"/>
      <c r="C146" s="14"/>
      <c r="D146" s="14"/>
      <c r="E146" s="14"/>
      <c r="F146" s="14"/>
      <c r="G146" s="14"/>
      <c r="H146" s="14"/>
      <c r="I146" s="116"/>
      <c r="J146" s="248"/>
    </row>
    <row r="147" spans="1:10" ht="15.6" x14ac:dyDescent="0.3">
      <c r="A147" s="599" t="s">
        <v>168</v>
      </c>
      <c r="B147" s="600"/>
      <c r="C147" s="600"/>
      <c r="D147" s="16"/>
      <c r="E147" s="14"/>
      <c r="F147" s="14"/>
      <c r="G147" s="118"/>
      <c r="H147" s="16"/>
      <c r="I147" s="16"/>
      <c r="J147" s="248"/>
    </row>
    <row r="148" spans="1:10" ht="15.6" x14ac:dyDescent="0.3">
      <c r="A148" s="250"/>
      <c r="B148" s="201"/>
      <c r="C148" s="201"/>
      <c r="D148" s="16"/>
      <c r="E148" s="14"/>
      <c r="F148" s="14"/>
      <c r="G148" s="118"/>
      <c r="H148" s="16"/>
      <c r="I148" s="16"/>
      <c r="J148" s="248"/>
    </row>
    <row r="149" spans="1:10" x14ac:dyDescent="0.25">
      <c r="A149" s="251"/>
      <c r="B149" s="84"/>
      <c r="C149" s="84"/>
      <c r="D149" s="84"/>
      <c r="E149" s="14"/>
      <c r="F149" s="14"/>
      <c r="G149" s="84"/>
      <c r="H149" s="84"/>
      <c r="I149" s="84"/>
      <c r="J149" s="248"/>
    </row>
    <row r="150" spans="1:10" x14ac:dyDescent="0.25">
      <c r="A150" s="251"/>
      <c r="B150" s="84"/>
      <c r="C150" s="84"/>
      <c r="D150" s="84"/>
      <c r="E150" s="14"/>
      <c r="F150" s="14"/>
      <c r="G150" s="84"/>
      <c r="H150" s="84"/>
      <c r="I150" s="84"/>
      <c r="J150" s="248"/>
    </row>
    <row r="151" spans="1:10" x14ac:dyDescent="0.25">
      <c r="A151" s="251"/>
      <c r="B151" s="84"/>
      <c r="C151" s="84"/>
      <c r="D151" s="84"/>
      <c r="E151" s="14"/>
      <c r="F151" s="14"/>
      <c r="G151" s="594" t="s">
        <v>171</v>
      </c>
      <c r="H151" s="594"/>
      <c r="I151" s="594"/>
      <c r="J151" s="248"/>
    </row>
    <row r="152" spans="1:10" x14ac:dyDescent="0.25">
      <c r="A152" s="252"/>
      <c r="B152" s="598" t="s">
        <v>175</v>
      </c>
      <c r="C152" s="598"/>
      <c r="D152" s="598"/>
      <c r="E152" s="9"/>
      <c r="F152" s="9"/>
      <c r="G152" s="598" t="s">
        <v>169</v>
      </c>
      <c r="H152" s="598"/>
      <c r="I152" s="598"/>
      <c r="J152" s="248"/>
    </row>
    <row r="153" spans="1:10" x14ac:dyDescent="0.25">
      <c r="A153" s="233"/>
      <c r="B153" s="15"/>
      <c r="C153" s="14"/>
      <c r="D153" s="14"/>
      <c r="E153" s="14"/>
      <c r="F153" s="14"/>
      <c r="G153" s="14"/>
      <c r="H153" s="14"/>
      <c r="I153" s="116"/>
      <c r="J153" s="248"/>
    </row>
    <row r="154" spans="1:10" x14ac:dyDescent="0.25">
      <c r="A154" s="253"/>
      <c r="B154" s="79"/>
      <c r="C154" s="79"/>
      <c r="D154" s="79"/>
      <c r="E154" s="14"/>
      <c r="F154" s="14"/>
      <c r="G154" s="14"/>
      <c r="H154" s="15"/>
      <c r="I154" s="116"/>
      <c r="J154" s="248"/>
    </row>
    <row r="155" spans="1:10" x14ac:dyDescent="0.25">
      <c r="A155" s="254"/>
      <c r="B155" s="79"/>
      <c r="C155" s="79"/>
      <c r="D155" s="79"/>
      <c r="E155" s="14"/>
      <c r="F155" s="14"/>
      <c r="G155" s="14"/>
      <c r="H155" s="14"/>
      <c r="I155" s="116"/>
      <c r="J155" s="248"/>
    </row>
    <row r="156" spans="1:10" x14ac:dyDescent="0.25">
      <c r="A156" s="251"/>
      <c r="B156" s="337" t="s">
        <v>170</v>
      </c>
      <c r="C156" s="337"/>
      <c r="D156" s="337"/>
      <c r="E156" s="14"/>
      <c r="F156" s="14"/>
      <c r="G156" s="337" t="s">
        <v>170</v>
      </c>
      <c r="H156" s="337"/>
      <c r="I156" s="337"/>
      <c r="J156" s="248"/>
    </row>
    <row r="157" spans="1:10" x14ac:dyDescent="0.25">
      <c r="A157" s="251"/>
      <c r="B157" s="84"/>
      <c r="C157" s="84"/>
      <c r="D157" s="84"/>
      <c r="E157" s="14"/>
      <c r="F157" s="14"/>
      <c r="G157" s="84"/>
      <c r="H157" s="84"/>
      <c r="I157" s="84"/>
      <c r="J157" s="248"/>
    </row>
    <row r="158" spans="1:10" x14ac:dyDescent="0.25">
      <c r="A158" s="251"/>
      <c r="B158" s="84"/>
      <c r="C158" s="84"/>
      <c r="D158" s="84"/>
      <c r="E158" s="14"/>
      <c r="F158" s="14"/>
      <c r="G158" s="84"/>
      <c r="H158" s="84"/>
      <c r="I158" s="84"/>
      <c r="J158" s="248"/>
    </row>
    <row r="159" spans="1:10" x14ac:dyDescent="0.25">
      <c r="A159" s="251"/>
      <c r="B159" s="84"/>
      <c r="C159" s="84"/>
      <c r="D159" s="84"/>
      <c r="E159" s="14"/>
      <c r="F159" s="14"/>
      <c r="G159" s="84"/>
      <c r="H159" s="84"/>
      <c r="I159" s="84"/>
      <c r="J159" s="248"/>
    </row>
    <row r="160" spans="1:10" x14ac:dyDescent="0.25">
      <c r="A160" s="251"/>
      <c r="B160" s="84"/>
      <c r="C160" s="84"/>
      <c r="D160" s="84"/>
      <c r="E160" s="14"/>
      <c r="F160" s="14"/>
      <c r="G160" s="84"/>
      <c r="H160" s="84"/>
      <c r="I160" s="84"/>
      <c r="J160" s="248"/>
    </row>
    <row r="161" spans="1:10" x14ac:dyDescent="0.25">
      <c r="A161" s="251"/>
      <c r="B161" s="594" t="s">
        <v>183</v>
      </c>
      <c r="C161" s="594"/>
      <c r="D161" s="594"/>
      <c r="E161" s="40"/>
      <c r="F161" s="7"/>
      <c r="G161" s="594" t="s">
        <v>174</v>
      </c>
      <c r="H161" s="594"/>
      <c r="I161" s="594"/>
      <c r="J161" s="248"/>
    </row>
    <row r="162" spans="1:10" x14ac:dyDescent="0.25">
      <c r="A162" s="252"/>
      <c r="B162" s="598" t="s">
        <v>172</v>
      </c>
      <c r="C162" s="598"/>
      <c r="D162" s="598"/>
      <c r="E162" s="202"/>
      <c r="F162" s="202"/>
      <c r="G162" s="593" t="s">
        <v>173</v>
      </c>
      <c r="H162" s="593"/>
      <c r="I162" s="593"/>
      <c r="J162" s="248"/>
    </row>
    <row r="163" spans="1:10" x14ac:dyDescent="0.25">
      <c r="A163" s="251"/>
      <c r="B163" s="84"/>
      <c r="C163" s="84"/>
      <c r="D163" s="84"/>
      <c r="E163" s="14"/>
      <c r="F163" s="14"/>
      <c r="G163" s="84"/>
      <c r="H163" s="84"/>
      <c r="I163" s="84"/>
      <c r="J163" s="248"/>
    </row>
    <row r="164" spans="1:10" x14ac:dyDescent="0.25">
      <c r="A164" s="251"/>
      <c r="B164" s="84"/>
      <c r="C164" s="84"/>
      <c r="D164" s="84"/>
      <c r="E164" s="14"/>
      <c r="F164" s="14"/>
      <c r="G164" s="84"/>
      <c r="H164" s="84"/>
      <c r="I164" s="84"/>
      <c r="J164" s="248"/>
    </row>
    <row r="165" spans="1:10" x14ac:dyDescent="0.25">
      <c r="A165" s="251"/>
      <c r="B165" s="84"/>
      <c r="C165" s="84"/>
      <c r="D165" s="84"/>
      <c r="E165" s="14"/>
      <c r="F165" s="14"/>
      <c r="G165" s="84"/>
      <c r="H165" s="84"/>
      <c r="I165" s="84"/>
      <c r="J165" s="248"/>
    </row>
    <row r="166" spans="1:10" x14ac:dyDescent="0.25">
      <c r="A166" s="251"/>
      <c r="B166" s="84"/>
      <c r="C166" s="84"/>
      <c r="D166" s="84"/>
      <c r="E166" s="14"/>
      <c r="F166" s="14"/>
      <c r="G166" s="84"/>
      <c r="H166" s="84"/>
      <c r="I166" s="84"/>
      <c r="J166" s="248"/>
    </row>
    <row r="167" spans="1:10" x14ac:dyDescent="0.25">
      <c r="A167" s="251"/>
      <c r="B167" s="337" t="s">
        <v>170</v>
      </c>
      <c r="C167" s="337"/>
      <c r="D167" s="337"/>
      <c r="E167" s="14"/>
      <c r="F167" s="14"/>
      <c r="G167" s="337" t="s">
        <v>170</v>
      </c>
      <c r="H167" s="337"/>
      <c r="I167" s="337"/>
      <c r="J167" s="248"/>
    </row>
    <row r="168" spans="1:10" x14ac:dyDescent="0.25">
      <c r="A168" s="251"/>
      <c r="B168" s="84"/>
      <c r="C168" s="84"/>
      <c r="D168" s="84"/>
      <c r="E168" s="14"/>
      <c r="F168" s="14"/>
      <c r="G168" s="84"/>
      <c r="H168" s="84"/>
      <c r="I168" s="84"/>
      <c r="J168" s="248"/>
    </row>
    <row r="169" spans="1:10" x14ac:dyDescent="0.25">
      <c r="A169" s="251"/>
      <c r="B169" s="84"/>
      <c r="C169" s="84"/>
      <c r="D169" s="84"/>
      <c r="E169" s="14"/>
      <c r="F169" s="14"/>
      <c r="G169" s="84"/>
      <c r="H169" s="84"/>
      <c r="I169" s="84"/>
      <c r="J169" s="248"/>
    </row>
    <row r="170" spans="1:10" x14ac:dyDescent="0.25">
      <c r="A170" s="251"/>
      <c r="B170" s="84"/>
      <c r="C170" s="84"/>
      <c r="D170" s="84"/>
      <c r="E170" s="14"/>
      <c r="F170" s="14"/>
      <c r="G170" s="84"/>
      <c r="H170" s="84"/>
      <c r="I170" s="84"/>
      <c r="J170" s="248"/>
    </row>
    <row r="171" spans="1:10" x14ac:dyDescent="0.25">
      <c r="A171" s="233"/>
      <c r="B171" s="15"/>
      <c r="C171" s="14"/>
      <c r="D171" s="14"/>
      <c r="E171" s="14"/>
      <c r="F171" s="14"/>
      <c r="G171" s="14"/>
      <c r="H171" s="14"/>
      <c r="I171" s="116"/>
      <c r="J171" s="248"/>
    </row>
    <row r="172" spans="1:10" ht="12.75" customHeight="1" x14ac:dyDescent="0.25">
      <c r="A172" s="255"/>
      <c r="B172" s="256"/>
      <c r="C172" s="257"/>
      <c r="D172" s="257"/>
      <c r="E172" s="257"/>
      <c r="F172" s="257"/>
      <c r="G172" s="257"/>
      <c r="H172" s="257"/>
      <c r="I172" s="258"/>
      <c r="J172" s="259"/>
    </row>
    <row r="173" spans="1:10" x14ac:dyDescent="0.25">
      <c r="A173" s="14"/>
      <c r="B173" s="15"/>
      <c r="C173" s="14"/>
      <c r="D173" s="14"/>
      <c r="E173" s="117"/>
      <c r="F173" s="14"/>
      <c r="G173" s="14"/>
      <c r="H173" s="14"/>
      <c r="I173" s="116"/>
      <c r="J173" s="6"/>
    </row>
    <row r="174" spans="1:10" x14ac:dyDescent="0.25">
      <c r="A174" s="14"/>
      <c r="B174" s="15"/>
      <c r="C174" s="14"/>
      <c r="D174" s="14"/>
      <c r="E174" s="117"/>
      <c r="F174" s="14"/>
      <c r="G174" s="14"/>
      <c r="H174" s="14"/>
      <c r="I174" s="116"/>
      <c r="J174" s="6"/>
    </row>
    <row r="175" spans="1:10" x14ac:dyDescent="0.25">
      <c r="A175" s="14"/>
      <c r="B175" s="15"/>
      <c r="C175" s="14"/>
      <c r="D175" s="14"/>
      <c r="E175" s="117"/>
      <c r="F175" s="14"/>
      <c r="G175" s="14"/>
      <c r="H175" s="14"/>
      <c r="I175" s="116"/>
      <c r="J175" s="6"/>
    </row>
    <row r="176" spans="1:10" x14ac:dyDescent="0.25">
      <c r="A176" s="118"/>
      <c r="B176" s="16"/>
      <c r="C176" s="16"/>
      <c r="D176" s="16"/>
      <c r="E176" s="117"/>
      <c r="F176" s="14"/>
      <c r="G176" s="118"/>
      <c r="H176" s="16"/>
      <c r="I176" s="16"/>
      <c r="J176" s="6"/>
    </row>
    <row r="177" spans="1:10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ht="15.6" x14ac:dyDescent="0.3">
      <c r="A179" s="119"/>
      <c r="B179" s="120"/>
      <c r="C179" s="120"/>
      <c r="D179" s="120"/>
      <c r="E179" s="120"/>
      <c r="F179" s="120"/>
      <c r="G179" s="120"/>
      <c r="H179" s="120"/>
      <c r="I179" s="120"/>
      <c r="J179" s="120"/>
    </row>
    <row r="180" spans="1:10" ht="15.6" x14ac:dyDescent="0.3">
      <c r="A180" s="121"/>
      <c r="B180" s="120"/>
      <c r="C180" s="120"/>
      <c r="D180" s="120"/>
      <c r="E180" s="120"/>
      <c r="F180" s="120"/>
      <c r="G180" s="120"/>
      <c r="H180" s="120"/>
      <c r="I180" s="120"/>
      <c r="J180" s="120"/>
    </row>
    <row r="181" spans="1:10" ht="15.6" x14ac:dyDescent="0.3">
      <c r="A181" s="17"/>
      <c r="B181" s="6"/>
      <c r="C181" s="129"/>
      <c r="D181" s="122"/>
      <c r="E181" s="122"/>
      <c r="F181" s="120"/>
      <c r="G181" s="14"/>
      <c r="H181" s="130"/>
      <c r="I181" s="120"/>
      <c r="J181" s="120"/>
    </row>
    <row r="182" spans="1:10" ht="15.6" x14ac:dyDescent="0.3">
      <c r="A182" s="17"/>
      <c r="B182" s="6"/>
      <c r="C182" s="129"/>
      <c r="D182" s="122"/>
      <c r="E182" s="122"/>
      <c r="F182" s="120"/>
      <c r="G182" s="14"/>
      <c r="H182" s="130"/>
      <c r="I182" s="120"/>
      <c r="J182" s="120"/>
    </row>
    <row r="183" spans="1:10" ht="15.6" x14ac:dyDescent="0.3">
      <c r="A183" s="17"/>
      <c r="B183" s="6"/>
      <c r="C183" s="129"/>
      <c r="D183" s="122"/>
      <c r="E183" s="122"/>
      <c r="F183" s="120"/>
      <c r="G183" s="14"/>
      <c r="H183" s="130"/>
      <c r="I183" s="120"/>
      <c r="J183" s="120"/>
    </row>
    <row r="184" spans="1:10" ht="15.6" x14ac:dyDescent="0.3">
      <c r="A184" s="17"/>
      <c r="B184" s="6"/>
      <c r="C184" s="129"/>
      <c r="D184" s="122"/>
      <c r="E184" s="122"/>
      <c r="F184" s="120"/>
      <c r="G184" s="14"/>
      <c r="H184" s="130"/>
      <c r="I184" s="120"/>
      <c r="J184" s="120"/>
    </row>
    <row r="185" spans="1:10" ht="15.6" x14ac:dyDescent="0.3">
      <c r="A185" s="17"/>
      <c r="B185" s="6"/>
      <c r="C185" s="129"/>
      <c r="D185" s="122"/>
      <c r="E185" s="122"/>
      <c r="F185" s="120"/>
      <c r="G185" s="14"/>
      <c r="H185" s="130"/>
      <c r="I185" s="120"/>
      <c r="J185" s="120"/>
    </row>
    <row r="186" spans="1:10" ht="15.6" x14ac:dyDescent="0.3">
      <c r="A186" s="17"/>
      <c r="B186" s="6"/>
      <c r="C186" s="129"/>
      <c r="D186" s="122"/>
      <c r="E186" s="122"/>
      <c r="F186" s="120"/>
      <c r="G186" s="14"/>
      <c r="H186" s="130"/>
      <c r="I186" s="120"/>
      <c r="J186" s="120"/>
    </row>
    <row r="187" spans="1:10" ht="15.6" x14ac:dyDescent="0.3">
      <c r="A187" s="17"/>
      <c r="B187" s="6"/>
      <c r="C187" s="129"/>
      <c r="D187" s="122"/>
      <c r="E187" s="122"/>
      <c r="F187" s="120"/>
      <c r="G187" s="14"/>
      <c r="H187" s="130"/>
      <c r="I187" s="120"/>
      <c r="J187" s="120"/>
    </row>
    <row r="188" spans="1:10" ht="15.6" x14ac:dyDescent="0.3">
      <c r="A188" s="17"/>
      <c r="B188" s="6"/>
      <c r="C188" s="130"/>
      <c r="D188" s="122"/>
      <c r="E188" s="122"/>
      <c r="F188" s="120"/>
      <c r="G188" s="14"/>
      <c r="H188" s="130"/>
      <c r="I188" s="120"/>
      <c r="J188" s="120"/>
    </row>
    <row r="189" spans="1:10" ht="15.6" x14ac:dyDescent="0.3">
      <c r="A189" s="17"/>
      <c r="B189" s="6"/>
      <c r="C189" s="130"/>
      <c r="D189" s="122"/>
      <c r="E189" s="122"/>
      <c r="F189" s="120"/>
      <c r="G189" s="14"/>
      <c r="H189" s="130"/>
      <c r="I189" s="120"/>
      <c r="J189" s="120"/>
    </row>
    <row r="190" spans="1:10" ht="15.6" x14ac:dyDescent="0.3">
      <c r="A190" s="17"/>
      <c r="B190" s="6"/>
      <c r="C190" s="130"/>
      <c r="D190" s="122"/>
      <c r="E190" s="122"/>
      <c r="F190" s="120"/>
      <c r="G190" s="14"/>
      <c r="H190" s="130"/>
      <c r="I190" s="120"/>
      <c r="J190" s="120"/>
    </row>
    <row r="191" spans="1:10" ht="15.6" x14ac:dyDescent="0.3">
      <c r="A191" s="121"/>
      <c r="B191" s="6"/>
      <c r="C191" s="123"/>
      <c r="D191" s="122"/>
      <c r="E191" s="122"/>
      <c r="F191" s="120"/>
      <c r="G191" s="120"/>
      <c r="H191" s="120"/>
      <c r="I191" s="120"/>
      <c r="J191" s="120"/>
    </row>
    <row r="192" spans="1:10" ht="15.6" x14ac:dyDescent="0.3">
      <c r="A192" s="124"/>
      <c r="B192" s="6"/>
      <c r="C192" s="6"/>
      <c r="D192" s="122"/>
      <c r="E192" s="76"/>
      <c r="F192" s="120"/>
      <c r="G192" s="120"/>
      <c r="H192" s="120"/>
      <c r="I192" s="120"/>
      <c r="J192" s="120"/>
    </row>
    <row r="193" spans="1:10" ht="15.6" x14ac:dyDescent="0.3">
      <c r="A193" s="17"/>
      <c r="B193" s="120"/>
      <c r="C193" s="120"/>
      <c r="D193" s="120"/>
      <c r="E193" s="120"/>
      <c r="F193" s="120"/>
      <c r="G193" s="120"/>
      <c r="H193" s="120"/>
      <c r="I193" s="120"/>
      <c r="J193" s="120"/>
    </row>
    <row r="194" spans="1:10" ht="15.6" x14ac:dyDescent="0.3">
      <c r="A194" s="119"/>
      <c r="B194" s="120"/>
      <c r="C194" s="120"/>
      <c r="D194" s="120"/>
      <c r="E194" s="120"/>
      <c r="F194" s="120"/>
      <c r="G194" s="120"/>
      <c r="H194" s="120"/>
      <c r="I194" s="120"/>
      <c r="J194" s="120"/>
    </row>
    <row r="195" spans="1:10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 spans="1:10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 spans="1:10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 spans="1:10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</row>
    <row r="199" spans="1:10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</row>
    <row r="200" spans="1:10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</row>
  </sheetData>
  <sheetProtection formatCells="0" formatColumns="0" formatRows="0"/>
  <mergeCells count="132">
    <mergeCell ref="A21:I21"/>
    <mergeCell ref="A93:I93"/>
    <mergeCell ref="A22:I22"/>
    <mergeCell ref="I40:J40"/>
    <mergeCell ref="A19:I19"/>
    <mergeCell ref="A20:I20"/>
    <mergeCell ref="A42:D42"/>
    <mergeCell ref="A17:I17"/>
    <mergeCell ref="J15:J16"/>
    <mergeCell ref="E42:I42"/>
    <mergeCell ref="A73:J73"/>
    <mergeCell ref="A75:E75"/>
    <mergeCell ref="A74:J74"/>
    <mergeCell ref="A33:B33"/>
    <mergeCell ref="E43:F43"/>
    <mergeCell ref="G45:G46"/>
    <mergeCell ref="E47:F48"/>
    <mergeCell ref="H45:H46"/>
    <mergeCell ref="D60:F60"/>
    <mergeCell ref="A62:C62"/>
    <mergeCell ref="A83:G84"/>
    <mergeCell ref="A79:G79"/>
    <mergeCell ref="H83:J83"/>
    <mergeCell ref="A66:C66"/>
    <mergeCell ref="A138:I138"/>
    <mergeCell ref="E135:G136"/>
    <mergeCell ref="A88:G88"/>
    <mergeCell ref="A89:G89"/>
    <mergeCell ref="G47:G48"/>
    <mergeCell ref="E49:F49"/>
    <mergeCell ref="A80:G80"/>
    <mergeCell ref="A64:C64"/>
    <mergeCell ref="A65:C65"/>
    <mergeCell ref="A72:C72"/>
    <mergeCell ref="A77:G77"/>
    <mergeCell ref="A57:J57"/>
    <mergeCell ref="I47:I48"/>
    <mergeCell ref="E50:F50"/>
    <mergeCell ref="A87:G87"/>
    <mergeCell ref="A76:G76"/>
    <mergeCell ref="A114:I114"/>
    <mergeCell ref="A117:I117"/>
    <mergeCell ref="A103:I103"/>
    <mergeCell ref="A99:I99"/>
    <mergeCell ref="A113:J113"/>
    <mergeCell ref="A71:C71"/>
    <mergeCell ref="A60:C61"/>
    <mergeCell ref="G60:I60"/>
    <mergeCell ref="K61:M61"/>
    <mergeCell ref="H47:H48"/>
    <mergeCell ref="E44:F44"/>
    <mergeCell ref="A58:J58"/>
    <mergeCell ref="A63:C63"/>
    <mergeCell ref="E45:F46"/>
    <mergeCell ref="A105:I105"/>
    <mergeCell ref="A106:I106"/>
    <mergeCell ref="A109:I109"/>
    <mergeCell ref="A78:G78"/>
    <mergeCell ref="A85:G85"/>
    <mergeCell ref="A94:I94"/>
    <mergeCell ref="A86:G86"/>
    <mergeCell ref="A92:I92"/>
    <mergeCell ref="A97:I97"/>
    <mergeCell ref="A67:C67"/>
    <mergeCell ref="A68:C68"/>
    <mergeCell ref="A69:C69"/>
    <mergeCell ref="A70:C70"/>
    <mergeCell ref="E51:F51"/>
    <mergeCell ref="N136:O136"/>
    <mergeCell ref="A111:I111"/>
    <mergeCell ref="A116:I116"/>
    <mergeCell ref="A135:C136"/>
    <mergeCell ref="D135:D136"/>
    <mergeCell ref="A98:I98"/>
    <mergeCell ref="A115:I115"/>
    <mergeCell ref="A127:I127"/>
    <mergeCell ref="A100:I100"/>
    <mergeCell ref="A123:I123"/>
    <mergeCell ref="A118:I118"/>
    <mergeCell ref="A130:I130"/>
    <mergeCell ref="A121:I121"/>
    <mergeCell ref="A104:I104"/>
    <mergeCell ref="A125:I125"/>
    <mergeCell ref="A119:I119"/>
    <mergeCell ref="A110:I110"/>
    <mergeCell ref="A1:J1"/>
    <mergeCell ref="A18:I18"/>
    <mergeCell ref="B9:F10"/>
    <mergeCell ref="D11:G11"/>
    <mergeCell ref="D12:G12"/>
    <mergeCell ref="A11:B12"/>
    <mergeCell ref="G6:J6"/>
    <mergeCell ref="A2:J2"/>
    <mergeCell ref="A3:J3"/>
    <mergeCell ref="A15:I16"/>
    <mergeCell ref="A5:J5"/>
    <mergeCell ref="A7:A8"/>
    <mergeCell ref="A6:F6"/>
    <mergeCell ref="B7:F8"/>
    <mergeCell ref="G7:G10"/>
    <mergeCell ref="A9:A10"/>
    <mergeCell ref="A14:J14"/>
    <mergeCell ref="H11:J12"/>
    <mergeCell ref="H9:J9"/>
    <mergeCell ref="H10:J10"/>
    <mergeCell ref="C11:C12"/>
    <mergeCell ref="H7:J7"/>
    <mergeCell ref="H8:J8"/>
    <mergeCell ref="B167:D167"/>
    <mergeCell ref="G162:I162"/>
    <mergeCell ref="G161:I161"/>
    <mergeCell ref="G167:I167"/>
    <mergeCell ref="B161:D161"/>
    <mergeCell ref="A129:I129"/>
    <mergeCell ref="I134:J134"/>
    <mergeCell ref="B156:D156"/>
    <mergeCell ref="G156:I156"/>
    <mergeCell ref="G151:I151"/>
    <mergeCell ref="B162:D162"/>
    <mergeCell ref="E140:G141"/>
    <mergeCell ref="A140:C141"/>
    <mergeCell ref="D140:D141"/>
    <mergeCell ref="H140:H141"/>
    <mergeCell ref="B152:D152"/>
    <mergeCell ref="A147:C147"/>
    <mergeCell ref="A142:I142"/>
    <mergeCell ref="A145:I145"/>
    <mergeCell ref="A143:I143"/>
    <mergeCell ref="G152:I152"/>
    <mergeCell ref="J140:J141"/>
    <mergeCell ref="J135:J136"/>
    <mergeCell ref="H135:H136"/>
  </mergeCells>
  <phoneticPr fontId="2" type="noConversion"/>
  <printOptions horizontalCentered="1" verticalCentered="1"/>
  <pageMargins left="0" right="0" top="0.78740157480314965" bottom="0.59055118110236227" header="0" footer="0"/>
  <pageSetup paperSize="9" scale="48" fitToWidth="2" fitToHeight="2" orientation="portrait" horizontalDpi="300" verticalDpi="300" r:id="rId1"/>
  <headerFooter alignWithMargins="0">
    <oddHeader xml:space="preserve">&amp;R
</oddHeader>
  </headerFooter>
  <rowBreaks count="2" manualBreakCount="2">
    <brk id="58" max="9" man="1"/>
    <brk id="74" max="9" man="1"/>
  </rowBreaks>
  <ignoredErrors>
    <ignoredError sqref="J19:J21 J2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5</vt:i4>
      </vt:variant>
    </vt:vector>
  </HeadingPairs>
  <TitlesOfParts>
    <vt:vector size="11" baseType="lpstr">
      <vt:lpstr>kierunek skumulowane)</vt:lpstr>
      <vt:lpstr>kierunek I rok </vt:lpstr>
      <vt:lpstr>kierunek II rok </vt:lpstr>
      <vt:lpstr>kierunek III rok</vt:lpstr>
      <vt:lpstr>kierunek IV rok</vt:lpstr>
      <vt:lpstr>kierunek cykl kształcenia</vt:lpstr>
      <vt:lpstr>'kierunek cykl kształcenia'!Obszar_wydruku</vt:lpstr>
      <vt:lpstr>'kierunek I rok '!Obszar_wydruku</vt:lpstr>
      <vt:lpstr>'kierunek II rok '!Obszar_wydruku</vt:lpstr>
      <vt:lpstr>'kierunek III rok'!Obszar_wydruku</vt:lpstr>
      <vt:lpstr>'kierunek IV rok'!Obszar_wydruku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Prodziekan</cp:lastModifiedBy>
  <cp:lastPrinted>2019-02-07T11:27:51Z</cp:lastPrinted>
  <dcterms:created xsi:type="dcterms:W3CDTF">1997-02-26T13:46:56Z</dcterms:created>
  <dcterms:modified xsi:type="dcterms:W3CDTF">2021-02-26T07:03:46Z</dcterms:modified>
</cp:coreProperties>
</file>