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-15" windowWidth="17460" windowHeight="4635" tabRatio="800"/>
  </bookViews>
  <sheets>
    <sheet name="Adres" sheetId="5" r:id="rId1"/>
    <sheet name="Adres 2" sheetId="10" r:id="rId2"/>
    <sheet name="Funkcje BD" sheetId="8" r:id="rId3"/>
    <sheet name="SUMA. WARUNKÓW" sheetId="13" r:id="rId4"/>
    <sheet name="MIN.K MAX.K" sheetId="14" r:id="rId5"/>
    <sheet name="RZYMSKIE ARABSKIE" sheetId="11" r:id="rId6"/>
    <sheet name="Funkcje Finansowe PV FV" sheetId="12" r:id="rId7"/>
  </sheets>
  <externalReferences>
    <externalReference r:id="rId8"/>
  </externalReferences>
  <definedNames>
    <definedName name="DanePracowników">'[1]wstępny przykład'!$B$7:$F$15</definedName>
    <definedName name="Green" localSheetId="1">#REF!</definedName>
    <definedName name="Green" localSheetId="2">#REF!</definedName>
    <definedName name="Green" localSheetId="4">#REF!</definedName>
    <definedName name="Green">#REF!</definedName>
    <definedName name="Hungary" localSheetId="1">#REF!</definedName>
    <definedName name="Hungary" localSheetId="2">#REF!</definedName>
    <definedName name="Hungary" localSheetId="4">#REF!</definedName>
    <definedName name="Hungary">#REF!</definedName>
    <definedName name="Poland" localSheetId="1">#REF!</definedName>
    <definedName name="Poland" localSheetId="2">#REF!</definedName>
    <definedName name="Poland" localSheetId="4">#REF!</definedName>
    <definedName name="Poland">#REF!</definedName>
    <definedName name="Range1">[1]porównaj!$D$2:$D$8</definedName>
    <definedName name="Range2">[1]porównaj!$E$2:$E$8</definedName>
    <definedName name="Red" localSheetId="1">#REF!</definedName>
    <definedName name="Red" localSheetId="2">#REF!</definedName>
    <definedName name="Red" localSheetId="4">#REF!</definedName>
    <definedName name="Red">#REF!</definedName>
    <definedName name="Value">[1]porównaj!$B$1</definedName>
    <definedName name="Yellow" localSheetId="1">#REF!</definedName>
    <definedName name="Yellow" localSheetId="2">#REF!</definedName>
    <definedName name="Yellow" localSheetId="4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N8" i="12" l="1"/>
  <c r="C16" i="12" l="1"/>
  <c r="C8" i="12"/>
  <c r="G10" i="14"/>
  <c r="G11" i="14"/>
  <c r="G4" i="14"/>
  <c r="G5" i="14"/>
  <c r="F10" i="14"/>
  <c r="F11" i="14"/>
  <c r="F9" i="14"/>
  <c r="G3" i="14" l="1"/>
  <c r="F4" i="14"/>
  <c r="F5" i="14"/>
  <c r="F3" i="14"/>
  <c r="C11" i="11"/>
  <c r="F3" i="11"/>
  <c r="H17" i="13"/>
  <c r="H18" i="13"/>
  <c r="H19" i="13"/>
  <c r="G17" i="13"/>
  <c r="G18" i="13"/>
  <c r="G19" i="13"/>
  <c r="G16" i="13"/>
  <c r="H9" i="13"/>
  <c r="H10" i="13"/>
  <c r="H11" i="13"/>
  <c r="H8" i="13"/>
  <c r="G9" i="13"/>
  <c r="G10" i="13"/>
  <c r="G11" i="13"/>
  <c r="G8" i="13"/>
  <c r="F3" i="13"/>
  <c r="D12" i="14"/>
  <c r="D11" i="14"/>
  <c r="D10" i="14"/>
  <c r="D9" i="14"/>
  <c r="D8" i="14"/>
  <c r="D7" i="14"/>
  <c r="G9" i="14" s="1"/>
  <c r="I6" i="14"/>
  <c r="D6" i="14"/>
  <c r="D5" i="14"/>
  <c r="D4" i="14"/>
  <c r="I3" i="14"/>
  <c r="D3" i="14"/>
  <c r="H16" i="13" l="1"/>
  <c r="N3" i="12"/>
  <c r="P5" i="12"/>
  <c r="C19" i="12"/>
  <c r="C24" i="12" s="1"/>
  <c r="C32" i="12"/>
  <c r="C3" i="11"/>
  <c r="C4" i="11"/>
  <c r="F4" i="11"/>
  <c r="C5" i="11"/>
  <c r="D11" i="11" s="1"/>
  <c r="F5" i="11"/>
  <c r="C6" i="11"/>
  <c r="F6" i="11"/>
  <c r="B6" i="10" l="1"/>
  <c r="K6" i="10"/>
  <c r="M6" i="10"/>
  <c r="L6" i="10"/>
  <c r="J6" i="10"/>
  <c r="D6" i="10"/>
  <c r="N6" i="10"/>
  <c r="C6" i="10"/>
  <c r="F6" i="10"/>
  <c r="H6" i="10"/>
  <c r="I6" i="10"/>
  <c r="G6" i="10"/>
  <c r="E6" i="10"/>
</calcChain>
</file>

<file path=xl/sharedStrings.xml><?xml version="1.0" encoding="utf-8"?>
<sst xmlns="http://schemas.openxmlformats.org/spreadsheetml/2006/main" count="208" uniqueCount="87">
  <si>
    <t>luty</t>
  </si>
  <si>
    <t>styczeń</t>
  </si>
  <si>
    <t>marzec</t>
  </si>
  <si>
    <t>Marża</t>
  </si>
  <si>
    <t>Ukraina</t>
  </si>
  <si>
    <t>Sztuki</t>
  </si>
  <si>
    <t>Rosja</t>
  </si>
  <si>
    <t>Sprzedaż</t>
  </si>
  <si>
    <t>Polska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</si>
  <si>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</si>
  <si>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</si>
  <si>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</si>
  <si>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</si>
  <si>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</si>
  <si>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</si>
  <si>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</si>
  <si>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</si>
  <si>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</si>
  <si>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 xml:space="preserve"> </t>
  </si>
  <si>
    <t>produkt 12</t>
  </si>
  <si>
    <t>produkt 11</t>
  </si>
  <si>
    <t>produkt 10</t>
  </si>
  <si>
    <t>&gt;100</t>
  </si>
  <si>
    <t>&lt;350</t>
  </si>
  <si>
    <t>produkt 9</t>
  </si>
  <si>
    <t>SUMA</t>
  </si>
  <si>
    <t>sprzedaż</t>
  </si>
  <si>
    <t>produkt 8</t>
  </si>
  <si>
    <t>produkt 7</t>
  </si>
  <si>
    <t>produkt 6</t>
  </si>
  <si>
    <t>ILOŚĆ</t>
  </si>
  <si>
    <t>produkt 5</t>
  </si>
  <si>
    <t>MAX</t>
  </si>
  <si>
    <t>produkt 4</t>
  </si>
  <si>
    <t>ŚREDNIA</t>
  </si>
  <si>
    <t>produkt 3</t>
  </si>
  <si>
    <t>produkt 2</t>
  </si>
  <si>
    <t>Produkt</t>
  </si>
  <si>
    <t>produkt 1</t>
  </si>
  <si>
    <t>Funkcje Bazy Danych</t>
  </si>
  <si>
    <t>Warunki</t>
  </si>
  <si>
    <t>Baza Danych</t>
  </si>
  <si>
    <t>Nie można dokonywać operacji na liczbach rzymskich</t>
  </si>
  <si>
    <t>MMXV</t>
  </si>
  <si>
    <t>MCMXCIX</t>
  </si>
  <si>
    <t>MCMLVI</t>
  </si>
  <si>
    <t>MCDX</t>
  </si>
  <si>
    <t>=ARABSKIE()</t>
  </si>
  <si>
    <t>=RZYMSKIE()</t>
  </si>
  <si>
    <t>PV</t>
  </si>
  <si>
    <t>Typ</t>
  </si>
  <si>
    <t>Wp</t>
  </si>
  <si>
    <t>Rata</t>
  </si>
  <si>
    <t>Liczba rat</t>
  </si>
  <si>
    <t>Stopa</t>
  </si>
  <si>
    <t>FV</t>
  </si>
  <si>
    <t>PV od Present Value</t>
  </si>
  <si>
    <t>stopa oprocentowania dla okresu. Np.. 5% w stosunku rocznym,  5%/12 dla miesięcznych</t>
  </si>
  <si>
    <t>Wrocław</t>
  </si>
  <si>
    <t>Poznań</t>
  </si>
  <si>
    <t>Kraków</t>
  </si>
  <si>
    <t>Warszawa</t>
  </si>
  <si>
    <t>Suma Sprzedaży</t>
  </si>
  <si>
    <t>Suma Zwrotów</t>
  </si>
  <si>
    <t>Suma transakcji od 1 lipca</t>
  </si>
  <si>
    <t>Suma wszystkich zwrotów i sprzedaży</t>
  </si>
  <si>
    <t>Suma Zwrotów Warszawa</t>
  </si>
  <si>
    <t>Oddział</t>
  </si>
  <si>
    <t>sprzedaż / zwrot</t>
  </si>
  <si>
    <t>Data transakcji</t>
  </si>
  <si>
    <t>Pracownik</t>
  </si>
  <si>
    <t>Wynik 1</t>
  </si>
  <si>
    <t>DOWN 3</t>
  </si>
  <si>
    <t>TOP 3</t>
  </si>
  <si>
    <t>Suma Trzech Najgorszych</t>
  </si>
  <si>
    <t>Michał Kaczyński</t>
  </si>
  <si>
    <t>Adam Kosowski</t>
  </si>
  <si>
    <t>Wacław Borkowski</t>
  </si>
  <si>
    <t>Suma Trzech Najlepszych</t>
  </si>
  <si>
    <t>Anna Kurowska</t>
  </si>
  <si>
    <t>Paweł Kurowski</t>
  </si>
  <si>
    <t>Antoni Sosnowski</t>
  </si>
  <si>
    <t>Łukasz Rogowski</t>
  </si>
  <si>
    <t>Michał Szyperski</t>
  </si>
  <si>
    <t>Wiesiu Grzybowki</t>
  </si>
  <si>
    <t>Krzysztof Szyperski</t>
  </si>
  <si>
    <t>dodatkowa kwota na koniec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</si>
</sst>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0.0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37" fontId="5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6" fillId="0" borderId="0" xfId="3" applyFont="1"/>
    <xf numFmtId="3" fontId="6" fillId="0" borderId="0" xfId="5" applyNumberFormat="1" applyFont="1"/>
    <xf numFmtId="3" fontId="6" fillId="0" borderId="0" xfId="3" applyNumberFormat="1" applyFont="1"/>
    <xf numFmtId="0" fontId="6" fillId="2" borderId="1" xfId="3" applyFont="1" applyFill="1" applyBorder="1"/>
    <xf numFmtId="0" fontId="6" fillId="2" borderId="1" xfId="3" applyFont="1" applyFill="1" applyBorder="1" applyAlignment="1">
      <alignment horizontal="center"/>
    </xf>
    <xf numFmtId="0" fontId="6" fillId="0" borderId="0" xfId="3" applyFont="1" applyBorder="1"/>
    <xf numFmtId="0" fontId="8" fillId="0" borderId="0" xfId="3" applyFont="1"/>
    <xf numFmtId="3" fontId="6" fillId="0" borderId="1" xfId="3" applyNumberFormat="1" applyFont="1" applyBorder="1" applyAlignment="1">
      <alignment horizontal="center"/>
    </xf>
    <xf numFmtId="0" fontId="8" fillId="0" borderId="0" xfId="3" applyFont="1" applyBorder="1"/>
    <xf numFmtId="0" fontId="9" fillId="0" borderId="0" xfId="7"/>
    <xf numFmtId="0" fontId="9" fillId="0" borderId="0" xfId="7" applyAlignment="1">
      <alignment horizontal="center"/>
    </xf>
    <xf numFmtId="3" fontId="9" fillId="0" borderId="1" xfId="7" applyNumberFormat="1" applyBorder="1" applyAlignment="1">
      <alignment horizontal="center"/>
    </xf>
    <xf numFmtId="0" fontId="9" fillId="0" borderId="1" xfId="7" applyBorder="1"/>
    <xf numFmtId="0" fontId="10" fillId="0" borderId="0" xfId="7" applyFont="1"/>
    <xf numFmtId="0" fontId="9" fillId="0" borderId="2" xfId="7" applyBorder="1"/>
    <xf numFmtId="0" fontId="9" fillId="0" borderId="3" xfId="7" applyBorder="1"/>
    <xf numFmtId="3" fontId="11" fillId="0" borderId="4" xfId="7" applyNumberFormat="1" applyFont="1" applyBorder="1"/>
    <xf numFmtId="0" fontId="9" fillId="0" borderId="5" xfId="7" applyBorder="1"/>
    <xf numFmtId="0" fontId="9" fillId="0" borderId="6" xfId="7" applyBorder="1"/>
    <xf numFmtId="0" fontId="9" fillId="0" borderId="7" xfId="7" applyBorder="1"/>
    <xf numFmtId="0" fontId="11" fillId="0" borderId="2" xfId="7" applyFont="1" applyBorder="1"/>
    <xf numFmtId="0" fontId="9" fillId="0" borderId="8" xfId="7" applyBorder="1"/>
    <xf numFmtId="0" fontId="11" fillId="0" borderId="9" xfId="7" applyFont="1" applyBorder="1"/>
    <xf numFmtId="0" fontId="9" fillId="0" borderId="10" xfId="7" applyBorder="1"/>
    <xf numFmtId="0" fontId="9" fillId="0" borderId="11" xfId="7" applyBorder="1"/>
    <xf numFmtId="0" fontId="9" fillId="0" borderId="12" xfId="7" applyBorder="1"/>
    <xf numFmtId="0" fontId="9" fillId="0" borderId="1" xfId="7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0" fontId="13" fillId="0" borderId="0" xfId="7" applyFont="1"/>
    <xf numFmtId="3" fontId="8" fillId="0" borderId="0" xfId="3" applyNumberFormat="1" applyFont="1"/>
    <xf numFmtId="3" fontId="8" fillId="0" borderId="0" xfId="5" applyNumberFormat="1" applyFont="1"/>
    <xf numFmtId="0" fontId="2" fillId="0" borderId="0" xfId="8"/>
    <xf numFmtId="0" fontId="0" fillId="0" borderId="0" xfId="8" applyFont="1"/>
    <xf numFmtId="0" fontId="2" fillId="0" borderId="10" xfId="8" applyBorder="1"/>
    <xf numFmtId="0" fontId="0" fillId="0" borderId="3" xfId="8" quotePrefix="1" applyFont="1" applyBorder="1" applyAlignment="1">
      <alignment horizontal="right"/>
    </xf>
    <xf numFmtId="0" fontId="2" fillId="0" borderId="13" xfId="8" applyBorder="1"/>
    <xf numFmtId="6" fontId="2" fillId="0" borderId="10" xfId="8" applyNumberFormat="1" applyBorder="1"/>
    <xf numFmtId="0" fontId="14" fillId="0" borderId="0" xfId="8" applyFont="1"/>
    <xf numFmtId="9" fontId="2" fillId="0" borderId="10" xfId="8" applyNumberFormat="1" applyBorder="1"/>
    <xf numFmtId="10" fontId="2" fillId="0" borderId="10" xfId="8" applyNumberFormat="1" applyBorder="1"/>
    <xf numFmtId="0" fontId="2" fillId="0" borderId="0" xfId="8" applyAlignment="1">
      <alignment horizontal="center"/>
    </xf>
    <xf numFmtId="0" fontId="2" fillId="0" borderId="11" xfId="8" applyBorder="1" applyAlignment="1">
      <alignment horizontal="center"/>
    </xf>
    <xf numFmtId="14" fontId="2" fillId="0" borderId="0" xfId="8" applyNumberFormat="1" applyAlignment="1">
      <alignment horizontal="center"/>
    </xf>
    <xf numFmtId="0" fontId="2" fillId="0" borderId="9" xfId="8" applyBorder="1"/>
    <xf numFmtId="0" fontId="2" fillId="0" borderId="2" xfId="8" applyBorder="1"/>
    <xf numFmtId="0" fontId="2" fillId="0" borderId="1" xfId="8" applyBorder="1"/>
    <xf numFmtId="0" fontId="2" fillId="0" borderId="13" xfId="8" applyBorder="1" applyAlignment="1">
      <alignment horizontal="center"/>
    </xf>
    <xf numFmtId="0" fontId="2" fillId="0" borderId="8" xfId="8" applyBorder="1" applyAlignment="1">
      <alignment horizontal="center"/>
    </xf>
    <xf numFmtId="0" fontId="15" fillId="0" borderId="0" xfId="8" applyFont="1"/>
    <xf numFmtId="0" fontId="1" fillId="0" borderId="13" xfId="9" applyBorder="1"/>
    <xf numFmtId="0" fontId="1" fillId="0" borderId="3" xfId="9" applyBorder="1"/>
    <xf numFmtId="0" fontId="17" fillId="0" borderId="0" xfId="9" applyFont="1" applyBorder="1"/>
    <xf numFmtId="0" fontId="1" fillId="0" borderId="13" xfId="9" applyBorder="1" applyAlignment="1">
      <alignment horizontal="center"/>
    </xf>
    <xf numFmtId="0" fontId="1" fillId="0" borderId="3" xfId="9" applyBorder="1" applyAlignment="1">
      <alignment horizontal="center"/>
    </xf>
    <xf numFmtId="0" fontId="1" fillId="0" borderId="0" xfId="9"/>
    <xf numFmtId="0" fontId="1" fillId="0" borderId="0" xfId="9" applyBorder="1"/>
    <xf numFmtId="1" fontId="1" fillId="0" borderId="10" xfId="9" applyNumberFormat="1" applyBorder="1" applyAlignment="1">
      <alignment horizontal="center"/>
    </xf>
    <xf numFmtId="0" fontId="16" fillId="0" borderId="0" xfId="9" applyFont="1" applyBorder="1"/>
    <xf numFmtId="0" fontId="1" fillId="0" borderId="0" xfId="9" applyAlignment="1">
      <alignment horizontal="center"/>
    </xf>
    <xf numFmtId="1" fontId="1" fillId="0" borderId="0" xfId="9" applyNumberFormat="1" applyAlignment="1">
      <alignment horizontal="center"/>
    </xf>
    <xf numFmtId="0" fontId="16" fillId="0" borderId="0" xfId="9" applyFont="1"/>
    <xf numFmtId="3" fontId="1" fillId="0" borderId="0" xfId="9" applyNumberFormat="1" applyAlignment="1">
      <alignment horizontal="center"/>
    </xf>
    <xf numFmtId="0" fontId="17" fillId="0" borderId="0" xfId="9" applyFont="1"/>
    <xf numFmtId="0" fontId="17" fillId="0" borderId="0" xfId="8" applyFont="1"/>
    <xf numFmtId="0" fontId="1" fillId="0" borderId="0" xfId="8" applyFont="1"/>
    <xf numFmtId="164" fontId="2" fillId="0" borderId="0" xfId="8" applyNumberFormat="1"/>
    <xf numFmtId="1" fontId="17" fillId="0" borderId="10" xfId="9" applyNumberFormat="1" applyFont="1" applyBorder="1" applyAlignment="1">
      <alignment horizontal="center"/>
    </xf>
    <xf numFmtId="1" fontId="17" fillId="0" borderId="0" xfId="9" applyNumberFormat="1" applyFont="1" applyAlignment="1">
      <alignment horizontal="center"/>
    </xf>
  </cellXfs>
  <cellStyles count="10">
    <cellStyle name="Normal_99MoPP" xfId="2"/>
    <cellStyle name="Normalny" xfId="0" builtinId="0"/>
    <cellStyle name="Normalny 2" xfId="1"/>
    <cellStyle name="Normalny 2 2" xfId="8"/>
    <cellStyle name="Normalny 3" xfId="6"/>
    <cellStyle name="Normalny 3 2" xfId="9"/>
    <cellStyle name="Normalny 4" xfId="7"/>
    <cellStyle name="Normalny_C6_2008v2007 C12 Actuals" xfId="3"/>
    <cellStyle name="Procentowy 2" xfId="5"/>
    <cellStyle name="Обычный_Huefs130" xfId="4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813648293963257"/>
          <c:y val="3.1849015049007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4175678040244974E-2"/>
          <c:y val="0.10865836233089092"/>
          <c:w val="0.9218560679915011"/>
          <c:h val="0.78954237730187848"/>
        </c:manualLayout>
      </c:layout>
      <c:lineChart>
        <c:grouping val="standard"/>
        <c:varyColors val="0"/>
        <c:ser>
          <c:idx val="0"/>
          <c:order val="0"/>
          <c:tx>
            <c:strRef>
              <c:f>'Adres 2'!$B$6</c:f>
              <c:strCache>
                <c:ptCount val="1"/>
                <c:pt idx="0">
                  <c:v>Rosja Marża</c:v>
                </c:pt>
              </c:strCache>
            </c:strRef>
          </c:tx>
          <c:spPr>
            <a:ln w="571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'Adres 2'!$C$5:$N$5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'Adres 2'!$C$6:$N$6</c:f>
              <c:numCache>
                <c:formatCode>#,##0</c:formatCode>
                <c:ptCount val="12"/>
                <c:pt idx="0">
                  <c:v>6120.8177394464146</c:v>
                </c:pt>
                <c:pt idx="1">
                  <c:v>95170.354978593678</c:v>
                </c:pt>
                <c:pt idx="2">
                  <c:v>12555</c:v>
                </c:pt>
                <c:pt idx="3">
                  <c:v>55390.354159031107</c:v>
                </c:pt>
                <c:pt idx="4">
                  <c:v>78185.2313169439</c:v>
                </c:pt>
                <c:pt idx="5">
                  <c:v>176084.83250610359</c:v>
                </c:pt>
                <c:pt idx="6">
                  <c:v>21350.28917576198</c:v>
                </c:pt>
                <c:pt idx="7">
                  <c:v>12222</c:v>
                </c:pt>
                <c:pt idx="8">
                  <c:v>41312.691151877341</c:v>
                </c:pt>
                <c:pt idx="9">
                  <c:v>181267.15049425603</c:v>
                </c:pt>
                <c:pt idx="10">
                  <c:v>26746.549151515024</c:v>
                </c:pt>
                <c:pt idx="11">
                  <c:v>80963.904099252366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41392"/>
        <c:axId val="332642568"/>
      </c:lineChart>
      <c:catAx>
        <c:axId val="3326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2642568"/>
        <c:crosses val="autoZero"/>
        <c:auto val="1"/>
        <c:lblAlgn val="ctr"/>
        <c:lblOffset val="100"/>
        <c:tickLblSkip val="1"/>
        <c:noMultiLvlLbl val="0"/>
      </c:catAx>
      <c:valAx>
        <c:axId val="3326425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264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E$2" fmlaRange="$C$38:$C$40" noThreeD="1" sel="2" val="0"/>
</file>

<file path=xl/ctrlProps/ctrlProp2.xml><?xml version="1.0" encoding="utf-8"?>
<formControlPr xmlns="http://schemas.microsoft.com/office/spreadsheetml/2009/9/main" objectType="Drop" dropStyle="combo" dx="16" fmlaLink="$H$2" fmlaRange="$E$38:$E$40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19050</xdr:rowOff>
        </xdr:from>
        <xdr:to>
          <xdr:col>3</xdr:col>
          <xdr:colOff>266700</xdr:colOff>
          <xdr:row>2</xdr:row>
          <xdr:rowOff>57150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0</xdr:rowOff>
        </xdr:from>
        <xdr:to>
          <xdr:col>6</xdr:col>
          <xdr:colOff>466725</xdr:colOff>
          <xdr:row>2</xdr:row>
          <xdr:rowOff>38100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</xdr:colOff>
      <xdr:row>7</xdr:row>
      <xdr:rowOff>52916</xdr:rowOff>
    </xdr:from>
    <xdr:to>
      <xdr:col>13</xdr:col>
      <xdr:colOff>613832</xdr:colOff>
      <xdr:row>29</xdr:row>
      <xdr:rowOff>149224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0"/>
  <sheetViews>
    <sheetView showGridLines="0" tabSelected="1" zoomScale="90" zoomScaleNormal="90" workbookViewId="0"/>
  </sheetViews>
  <sheetFormatPr defaultRowHeight="12.75"/>
  <cols>
    <col min="1" max="1" width="9" style="1"/>
    <col min="2" max="2" width="14.125" style="1" customWidth="1"/>
    <col min="3" max="14" width="7.875" style="1" customWidth="1"/>
    <col min="15" max="16384" width="9" style="1"/>
  </cols>
  <sheetData>
    <row r="5" spans="2:17">
      <c r="B5" s="4"/>
      <c r="C5" s="5" t="s">
        <v>1</v>
      </c>
      <c r="D5" s="5" t="s">
        <v>0</v>
      </c>
      <c r="E5" s="5" t="s">
        <v>2</v>
      </c>
      <c r="F5" s="5" t="s">
        <v>17</v>
      </c>
      <c r="G5" s="5" t="s">
        <v>16</v>
      </c>
      <c r="H5" s="5" t="s">
        <v>15</v>
      </c>
      <c r="I5" s="5" t="s">
        <v>14</v>
      </c>
      <c r="J5" s="5" t="s">
        <v>13</v>
      </c>
      <c r="K5" s="5" t="s">
        <v>12</v>
      </c>
      <c r="L5" s="5" t="s">
        <v>11</v>
      </c>
      <c r="M5" s="5" t="s">
        <v>10</v>
      </c>
      <c r="N5" s="5" t="s">
        <v>9</v>
      </c>
      <c r="O5" s="6"/>
      <c r="P5" s="6"/>
      <c r="Q5" s="6"/>
    </row>
    <row r="6" spans="2:17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/>
      <c r="P6" s="6"/>
      <c r="Q6" s="6"/>
    </row>
    <row r="7" spans="2:17">
      <c r="O7" s="6"/>
      <c r="P7" s="6"/>
      <c r="Q7" s="6"/>
    </row>
    <row r="8" spans="2:17">
      <c r="O8" s="6"/>
      <c r="P8" s="6"/>
      <c r="Q8" s="6"/>
    </row>
    <row r="9" spans="2:17">
      <c r="O9" s="6"/>
      <c r="P9" s="6"/>
    </row>
    <row r="24" spans="1:16">
      <c r="P24" s="1" t="s">
        <v>18</v>
      </c>
    </row>
    <row r="27" spans="1:16">
      <c r="C27" s="1" t="s">
        <v>1</v>
      </c>
      <c r="D27" s="1" t="s">
        <v>0</v>
      </c>
      <c r="E27" s="1" t="s">
        <v>2</v>
      </c>
      <c r="F27" s="1" t="s">
        <v>17</v>
      </c>
      <c r="G27" s="1" t="s">
        <v>16</v>
      </c>
      <c r="H27" s="1" t="s">
        <v>15</v>
      </c>
      <c r="I27" s="1" t="s">
        <v>14</v>
      </c>
      <c r="J27" s="1" t="s">
        <v>13</v>
      </c>
      <c r="K27" s="1" t="s">
        <v>12</v>
      </c>
      <c r="L27" s="1" t="s">
        <v>11</v>
      </c>
      <c r="M27" s="1" t="s">
        <v>10</v>
      </c>
      <c r="N27" s="1" t="s">
        <v>9</v>
      </c>
    </row>
    <row r="28" spans="1:16">
      <c r="A28" s="1" t="s">
        <v>8</v>
      </c>
      <c r="B28" s="1" t="s">
        <v>7</v>
      </c>
      <c r="C28" s="3">
        <v>116956.35211643054</v>
      </c>
      <c r="D28" s="3">
        <v>94501.572902247965</v>
      </c>
      <c r="E28" s="3">
        <v>8215</v>
      </c>
      <c r="F28" s="3">
        <v>81836.233287437586</v>
      </c>
      <c r="G28" s="3">
        <v>80962.190903325158</v>
      </c>
      <c r="H28" s="3">
        <v>103462.16112172083</v>
      </c>
      <c r="I28" s="3">
        <v>30123.647394415217</v>
      </c>
      <c r="J28" s="3">
        <v>33669.078695478187</v>
      </c>
      <c r="K28" s="3">
        <v>23037.328214962261</v>
      </c>
      <c r="L28" s="3">
        <v>106402.88038080152</v>
      </c>
      <c r="M28" s="3">
        <v>14074.064811992501</v>
      </c>
      <c r="N28" s="3">
        <v>79065.478506838655</v>
      </c>
    </row>
    <row r="29" spans="1:16">
      <c r="B29" s="1" t="s">
        <v>5</v>
      </c>
      <c r="C29" s="3">
        <v>41723.834815946204</v>
      </c>
      <c r="D29" s="3">
        <v>39514.599823942975</v>
      </c>
      <c r="E29" s="3">
        <v>3122.2717758983758</v>
      </c>
      <c r="F29" s="3">
        <v>28089.083907456177</v>
      </c>
      <c r="G29" s="3">
        <v>30211.193971911973</v>
      </c>
      <c r="H29" s="3">
        <v>48170.652707881702</v>
      </c>
      <c r="I29" s="3">
        <v>13736.80676492877</v>
      </c>
      <c r="J29" s="3">
        <v>15324.300214568293</v>
      </c>
      <c r="K29" s="3">
        <v>9217.8076398124267</v>
      </c>
      <c r="L29" s="3">
        <v>49076.905687480677</v>
      </c>
      <c r="M29" s="3">
        <v>4950.870768432138</v>
      </c>
      <c r="N29" s="3">
        <v>28508.941583701511</v>
      </c>
    </row>
    <row r="30" spans="1:16">
      <c r="B30" s="1" t="s">
        <v>3</v>
      </c>
      <c r="C30" s="2">
        <v>30092.815347213484</v>
      </c>
      <c r="D30" s="2">
        <v>23660.277257186877</v>
      </c>
      <c r="E30" s="2">
        <v>2648.7493117164863</v>
      </c>
      <c r="F30" s="2">
        <v>21405.151055491762</v>
      </c>
      <c r="G30" s="2">
        <v>25820.172026089564</v>
      </c>
      <c r="H30" s="2">
        <v>28955.473066695879</v>
      </c>
      <c r="I30" s="2">
        <v>10394.199097913721</v>
      </c>
      <c r="J30" s="2">
        <v>12868.524061347331</v>
      </c>
      <c r="K30" s="2">
        <v>6168.9515191392866</v>
      </c>
      <c r="L30" s="2">
        <v>38930.219256922624</v>
      </c>
      <c r="M30" s="2">
        <v>5227.399793264206</v>
      </c>
      <c r="N30" s="2">
        <v>18984.314016903914</v>
      </c>
    </row>
    <row r="31" spans="1:16">
      <c r="A31" s="1" t="s">
        <v>6</v>
      </c>
      <c r="B31" s="1" t="s">
        <v>7</v>
      </c>
      <c r="C31" s="3">
        <v>176915.34279702813</v>
      </c>
      <c r="D31" s="3">
        <v>175409.45145913653</v>
      </c>
      <c r="E31" s="3">
        <v>37706.264930939302</v>
      </c>
      <c r="F31" s="3">
        <v>126519.1977550981</v>
      </c>
      <c r="G31" s="3">
        <v>60602.290690202528</v>
      </c>
      <c r="H31" s="3">
        <v>632219.3797324925</v>
      </c>
      <c r="I31" s="3">
        <v>2456.865713299816</v>
      </c>
      <c r="J31" s="3">
        <v>34707.178480172683</v>
      </c>
      <c r="K31" s="3">
        <v>18265.134841902563</v>
      </c>
      <c r="L31" s="3">
        <v>652150.31654679554</v>
      </c>
      <c r="M31" s="3">
        <v>29163.016528359138</v>
      </c>
      <c r="N31" s="3">
        <v>164082.35596788453</v>
      </c>
    </row>
    <row r="32" spans="1:16">
      <c r="B32" s="1" t="s">
        <v>5</v>
      </c>
      <c r="C32" s="3">
        <v>85193.243529179759</v>
      </c>
      <c r="D32" s="3">
        <v>159287.46167602148</v>
      </c>
      <c r="E32" s="3">
        <v>6662.3763074712006</v>
      </c>
      <c r="F32" s="3">
        <v>100171.15080642162</v>
      </c>
      <c r="G32" s="3">
        <v>88462.129404988853</v>
      </c>
      <c r="H32" s="3">
        <v>302064.52057831129</v>
      </c>
      <c r="I32" s="3">
        <v>55132.456598835328</v>
      </c>
      <c r="J32" s="3">
        <v>28675.414021070774</v>
      </c>
      <c r="K32" s="3">
        <v>24542.105545697257</v>
      </c>
      <c r="L32" s="3">
        <v>244260.55545988239</v>
      </c>
      <c r="M32" s="3">
        <v>5502.160123320019</v>
      </c>
      <c r="N32" s="3">
        <v>29278.246406577338</v>
      </c>
    </row>
    <row r="33" spans="1:14">
      <c r="B33" s="1" t="s">
        <v>3</v>
      </c>
      <c r="C33" s="3">
        <v>6120.8177394464146</v>
      </c>
      <c r="D33" s="3">
        <v>95170.354978593678</v>
      </c>
      <c r="E33" s="3">
        <v>12555</v>
      </c>
      <c r="F33" s="3">
        <v>55390.354159031107</v>
      </c>
      <c r="G33" s="3">
        <v>78185.2313169439</v>
      </c>
      <c r="H33" s="3">
        <v>176084.83250610359</v>
      </c>
      <c r="I33" s="3">
        <v>21350.28917576198</v>
      </c>
      <c r="J33" s="3">
        <v>12222</v>
      </c>
      <c r="K33" s="3">
        <v>41312.691151877341</v>
      </c>
      <c r="L33" s="3">
        <v>181267.15049425603</v>
      </c>
      <c r="M33" s="3">
        <v>26746.549151515024</v>
      </c>
      <c r="N33" s="3">
        <v>80963.904099252366</v>
      </c>
    </row>
    <row r="34" spans="1:14">
      <c r="A34" s="1" t="s">
        <v>4</v>
      </c>
      <c r="B34" s="1" t="s">
        <v>7</v>
      </c>
      <c r="C34" s="3">
        <v>88946.820772760824</v>
      </c>
      <c r="D34" s="3">
        <v>86474.438436204102</v>
      </c>
      <c r="E34" s="3">
        <v>27242.986752631121</v>
      </c>
      <c r="F34" s="3">
        <v>207386.12900595478</v>
      </c>
      <c r="G34" s="3">
        <v>118581.53460034078</v>
      </c>
      <c r="H34" s="3">
        <v>270142.24988279981</v>
      </c>
      <c r="I34" s="3">
        <v>72752.929524874649</v>
      </c>
      <c r="J34" s="3">
        <v>64879.094124508068</v>
      </c>
      <c r="K34" s="3">
        <v>28462.451804986169</v>
      </c>
      <c r="L34" s="3">
        <v>175789.07708359088</v>
      </c>
      <c r="M34" s="3">
        <v>8989</v>
      </c>
      <c r="N34" s="3">
        <v>204848.85096134216</v>
      </c>
    </row>
    <row r="35" spans="1:14">
      <c r="B35" s="1" t="s">
        <v>5</v>
      </c>
      <c r="C35" s="3">
        <v>8340.4320568884723</v>
      </c>
      <c r="D35" s="3">
        <v>42914.26768979543</v>
      </c>
      <c r="E35" s="3">
        <v>7707.3506854462003</v>
      </c>
      <c r="F35" s="3">
        <v>69969.797498536936</v>
      </c>
      <c r="G35" s="3">
        <v>9865</v>
      </c>
      <c r="H35" s="3">
        <v>9790.7707301590835</v>
      </c>
      <c r="I35" s="3">
        <v>13468.136206028552</v>
      </c>
      <c r="J35" s="3">
        <v>23441.302814223567</v>
      </c>
      <c r="K35" s="3">
        <v>10032.619781264239</v>
      </c>
      <c r="L35" s="3">
        <v>56378.539975630847</v>
      </c>
      <c r="M35" s="3">
        <v>8426.0636076785231</v>
      </c>
      <c r="N35" s="3">
        <v>46613.844931304578</v>
      </c>
    </row>
    <row r="36" spans="1:14">
      <c r="B36" s="1" t="s">
        <v>3</v>
      </c>
      <c r="C36" s="3">
        <v>52677.620418381135</v>
      </c>
      <c r="D36" s="3">
        <v>61326.466385225227</v>
      </c>
      <c r="E36" s="3">
        <v>7212.9661393475553</v>
      </c>
      <c r="F36" s="3">
        <v>16002.661337987933</v>
      </c>
      <c r="G36" s="3">
        <v>27361.317344805011</v>
      </c>
      <c r="H36" s="3">
        <v>72668.531478339253</v>
      </c>
      <c r="I36" s="3">
        <v>31770.750186850302</v>
      </c>
      <c r="J36" s="3">
        <v>11997.824537996948</v>
      </c>
      <c r="K36" s="3">
        <v>15986</v>
      </c>
      <c r="L36" s="3">
        <v>10256</v>
      </c>
      <c r="M36" s="3">
        <v>6474.2190698878048</v>
      </c>
      <c r="N36" s="3">
        <v>26594.523812796306</v>
      </c>
    </row>
    <row r="38" spans="1:14">
      <c r="D38" s="3"/>
    </row>
    <row r="39" spans="1:14">
      <c r="D39" s="3"/>
    </row>
    <row r="40" spans="1:14">
      <c r="D40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0"/>
  <sheetViews>
    <sheetView showGridLines="0" zoomScale="90" zoomScaleNormal="90" workbookViewId="0">
      <selection activeCell="C6" sqref="C6"/>
    </sheetView>
  </sheetViews>
  <sheetFormatPr defaultRowHeight="12.75"/>
  <cols>
    <col min="1" max="1" width="9" style="1"/>
    <col min="2" max="2" width="13.375" style="1" bestFit="1" customWidth="1"/>
    <col min="3" max="14" width="8.125" style="1" customWidth="1"/>
    <col min="15" max="16384" width="9" style="1"/>
  </cols>
  <sheetData>
    <row r="2" spans="2:17">
      <c r="E2" s="7">
        <v>2</v>
      </c>
      <c r="H2" s="7">
        <v>3</v>
      </c>
    </row>
    <row r="5" spans="2:17">
      <c r="B5" s="4"/>
      <c r="C5" s="5" t="s">
        <v>1</v>
      </c>
      <c r="D5" s="5" t="s">
        <v>0</v>
      </c>
      <c r="E5" s="5" t="s">
        <v>2</v>
      </c>
      <c r="F5" s="5" t="s">
        <v>17</v>
      </c>
      <c r="G5" s="5" t="s">
        <v>16</v>
      </c>
      <c r="H5" s="5" t="s">
        <v>15</v>
      </c>
      <c r="I5" s="5" t="s">
        <v>14</v>
      </c>
      <c r="J5" s="5" t="s">
        <v>13</v>
      </c>
      <c r="K5" s="5" t="s">
        <v>12</v>
      </c>
      <c r="L5" s="5" t="s">
        <v>11</v>
      </c>
      <c r="M5" s="5" t="s">
        <v>10</v>
      </c>
      <c r="N5" s="5" t="s">
        <v>9</v>
      </c>
      <c r="O5" s="6"/>
      <c r="P5" s="6"/>
      <c r="Q5" s="6"/>
    </row>
    <row r="6" spans="2:17">
      <c r="B6" s="4" t="str">
        <f>VLOOKUP(E2,B38:C40,2,0)&amp;" "&amp;VLOOKUP(H2,D38:E40,2,0)</f>
        <v>Rosja Marża</v>
      </c>
      <c r="C6" s="8">
        <f ca="1">INDIRECT(ADDRESS($E$2*3+$H$2+24,C7+2,1,1,"Adres"))</f>
        <v>6120.8177394464146</v>
      </c>
      <c r="D6" s="8">
        <f t="shared" ref="D6:N6" ca="1" si="0">INDIRECT(ADDRESS($E$2*3+$H$2+24,D7+2,1,1,"Adres"))</f>
        <v>95170.354978593678</v>
      </c>
      <c r="E6" s="8">
        <f t="shared" ca="1" si="0"/>
        <v>12555</v>
      </c>
      <c r="F6" s="8">
        <f t="shared" ca="1" si="0"/>
        <v>55390.354159031107</v>
      </c>
      <c r="G6" s="8">
        <f t="shared" ca="1" si="0"/>
        <v>78185.2313169439</v>
      </c>
      <c r="H6" s="8">
        <f t="shared" ca="1" si="0"/>
        <v>176084.83250610359</v>
      </c>
      <c r="I6" s="8">
        <f t="shared" ca="1" si="0"/>
        <v>21350.28917576198</v>
      </c>
      <c r="J6" s="8">
        <f t="shared" ca="1" si="0"/>
        <v>12222</v>
      </c>
      <c r="K6" s="8">
        <f t="shared" ca="1" si="0"/>
        <v>41312.691151877341</v>
      </c>
      <c r="L6" s="8">
        <f t="shared" ca="1" si="0"/>
        <v>181267.15049425603</v>
      </c>
      <c r="M6" s="8">
        <f t="shared" ca="1" si="0"/>
        <v>26746.549151515024</v>
      </c>
      <c r="N6" s="8">
        <f t="shared" ca="1" si="0"/>
        <v>80963.904099252366</v>
      </c>
      <c r="O6" s="6"/>
      <c r="P6" s="6"/>
      <c r="Q6" s="6"/>
    </row>
    <row r="7" spans="2:17" s="7" customFormat="1"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9"/>
      <c r="P7" s="9"/>
      <c r="Q7" s="9"/>
    </row>
    <row r="8" spans="2:17">
      <c r="O8" s="6"/>
      <c r="P8" s="6"/>
      <c r="Q8" s="6"/>
    </row>
    <row r="9" spans="2:17">
      <c r="O9" s="6"/>
      <c r="P9" s="6"/>
    </row>
    <row r="24" spans="1:16">
      <c r="P24" s="1" t="s">
        <v>18</v>
      </c>
    </row>
    <row r="25" spans="1:16" s="7" customFormat="1"/>
    <row r="26" spans="1:16" s="7" customFormat="1"/>
    <row r="27" spans="1:16" s="7" customFormat="1">
      <c r="C27" s="7" t="s">
        <v>1</v>
      </c>
      <c r="D27" s="7" t="s">
        <v>0</v>
      </c>
      <c r="E27" s="7" t="s">
        <v>2</v>
      </c>
      <c r="F27" s="7" t="s">
        <v>17</v>
      </c>
      <c r="G27" s="7" t="s">
        <v>16</v>
      </c>
      <c r="H27" s="7" t="s">
        <v>15</v>
      </c>
      <c r="I27" s="7" t="s">
        <v>14</v>
      </c>
      <c r="J27" s="7" t="s">
        <v>13</v>
      </c>
      <c r="K27" s="7" t="s">
        <v>12</v>
      </c>
      <c r="L27" s="7" t="s">
        <v>11</v>
      </c>
      <c r="M27" s="7" t="s">
        <v>10</v>
      </c>
      <c r="N27" s="7" t="s">
        <v>9</v>
      </c>
    </row>
    <row r="28" spans="1:16" s="7" customFormat="1">
      <c r="A28" s="7" t="s">
        <v>8</v>
      </c>
      <c r="B28" s="7" t="s">
        <v>7</v>
      </c>
      <c r="C28" s="31">
        <v>116956.35211643054</v>
      </c>
      <c r="D28" s="31">
        <v>94501.572902247965</v>
      </c>
      <c r="E28" s="31">
        <v>8215</v>
      </c>
      <c r="F28" s="31">
        <v>81836.233287437586</v>
      </c>
      <c r="G28" s="31">
        <v>80962.190903325158</v>
      </c>
      <c r="H28" s="31">
        <v>103462.16112172083</v>
      </c>
      <c r="I28" s="31">
        <v>30123.647394415217</v>
      </c>
      <c r="J28" s="31">
        <v>33669.078695478187</v>
      </c>
      <c r="K28" s="31">
        <v>23037.328214962261</v>
      </c>
      <c r="L28" s="31">
        <v>106402.88038080152</v>
      </c>
      <c r="M28" s="31">
        <v>14074.064811992501</v>
      </c>
      <c r="N28" s="31">
        <v>79065.478506838655</v>
      </c>
    </row>
    <row r="29" spans="1:16" s="7" customFormat="1">
      <c r="B29" s="7" t="s">
        <v>5</v>
      </c>
      <c r="C29" s="31">
        <v>41723.834815946204</v>
      </c>
      <c r="D29" s="31">
        <v>39514.599823942975</v>
      </c>
      <c r="E29" s="31">
        <v>3122.2717758983758</v>
      </c>
      <c r="F29" s="31">
        <v>28089.083907456177</v>
      </c>
      <c r="G29" s="31">
        <v>30211.193971911973</v>
      </c>
      <c r="H29" s="31">
        <v>48170.652707881702</v>
      </c>
      <c r="I29" s="31">
        <v>13736.80676492877</v>
      </c>
      <c r="J29" s="31">
        <v>15324.300214568293</v>
      </c>
      <c r="K29" s="31">
        <v>9217.8076398124267</v>
      </c>
      <c r="L29" s="31">
        <v>49076.905687480677</v>
      </c>
      <c r="M29" s="31">
        <v>4950.870768432138</v>
      </c>
      <c r="N29" s="31">
        <v>28508.941583701511</v>
      </c>
    </row>
    <row r="30" spans="1:16" s="7" customFormat="1">
      <c r="B30" s="7" t="s">
        <v>3</v>
      </c>
      <c r="C30" s="32">
        <v>30092.815347213484</v>
      </c>
      <c r="D30" s="32">
        <v>23660.277257186877</v>
      </c>
      <c r="E30" s="32">
        <v>2648.7493117164863</v>
      </c>
      <c r="F30" s="32">
        <v>21405.151055491762</v>
      </c>
      <c r="G30" s="32">
        <v>25820.172026089564</v>
      </c>
      <c r="H30" s="32">
        <v>28955.473066695879</v>
      </c>
      <c r="I30" s="32">
        <v>10394.199097913721</v>
      </c>
      <c r="J30" s="32">
        <v>12868.524061347331</v>
      </c>
      <c r="K30" s="32">
        <v>6168.9515191392866</v>
      </c>
      <c r="L30" s="32">
        <v>38930.219256922624</v>
      </c>
      <c r="M30" s="32">
        <v>5227.399793264206</v>
      </c>
      <c r="N30" s="32">
        <v>18984.314016903914</v>
      </c>
    </row>
    <row r="31" spans="1:16" s="7" customFormat="1">
      <c r="A31" s="7" t="s">
        <v>6</v>
      </c>
      <c r="B31" s="7" t="s">
        <v>7</v>
      </c>
      <c r="C31" s="31">
        <v>176915.34279702813</v>
      </c>
      <c r="D31" s="31">
        <v>175409.45145913653</v>
      </c>
      <c r="E31" s="31">
        <v>37706.264930939302</v>
      </c>
      <c r="F31" s="31">
        <v>126519.1977550981</v>
      </c>
      <c r="G31" s="31">
        <v>60602.290690202528</v>
      </c>
      <c r="H31" s="31">
        <v>632219.3797324925</v>
      </c>
      <c r="I31" s="31">
        <v>2456.865713299816</v>
      </c>
      <c r="J31" s="31">
        <v>34707.178480172683</v>
      </c>
      <c r="K31" s="31">
        <v>18265.134841902563</v>
      </c>
      <c r="L31" s="31">
        <v>652150.31654679554</v>
      </c>
      <c r="M31" s="31">
        <v>29163.016528359138</v>
      </c>
      <c r="N31" s="31">
        <v>164082.35596788453</v>
      </c>
    </row>
    <row r="32" spans="1:16" s="7" customFormat="1">
      <c r="B32" s="7" t="s">
        <v>5</v>
      </c>
      <c r="C32" s="31">
        <v>85193.243529179759</v>
      </c>
      <c r="D32" s="31">
        <v>159287.46167602148</v>
      </c>
      <c r="E32" s="31">
        <v>6662.3763074712006</v>
      </c>
      <c r="F32" s="31">
        <v>100171.15080642162</v>
      </c>
      <c r="G32" s="31">
        <v>88462.129404988853</v>
      </c>
      <c r="H32" s="31">
        <v>302064.52057831129</v>
      </c>
      <c r="I32" s="31">
        <v>55132.456598835328</v>
      </c>
      <c r="J32" s="31">
        <v>28675.414021070774</v>
      </c>
      <c r="K32" s="31">
        <v>24542.105545697257</v>
      </c>
      <c r="L32" s="31">
        <v>244260.55545988239</v>
      </c>
      <c r="M32" s="31">
        <v>5502.160123320019</v>
      </c>
      <c r="N32" s="31">
        <v>29278.246406577338</v>
      </c>
    </row>
    <row r="33" spans="1:14" s="7" customFormat="1">
      <c r="B33" s="7" t="s">
        <v>3</v>
      </c>
      <c r="C33" s="31">
        <v>6120.8177394464146</v>
      </c>
      <c r="D33" s="31">
        <v>95170.354978593678</v>
      </c>
      <c r="E33" s="31">
        <v>12555</v>
      </c>
      <c r="F33" s="31">
        <v>55390.354159031107</v>
      </c>
      <c r="G33" s="31">
        <v>78185.2313169439</v>
      </c>
      <c r="H33" s="31">
        <v>176084.83250610359</v>
      </c>
      <c r="I33" s="31">
        <v>21350.28917576198</v>
      </c>
      <c r="J33" s="31">
        <v>12222</v>
      </c>
      <c r="K33" s="31">
        <v>41312.691151877341</v>
      </c>
      <c r="L33" s="31">
        <v>181267.15049425603</v>
      </c>
      <c r="M33" s="31">
        <v>26746.549151515024</v>
      </c>
      <c r="N33" s="31">
        <v>80963.904099252366</v>
      </c>
    </row>
    <row r="34" spans="1:14" s="7" customFormat="1">
      <c r="A34" s="7" t="s">
        <v>4</v>
      </c>
      <c r="B34" s="7" t="s">
        <v>7</v>
      </c>
      <c r="C34" s="31">
        <v>88946.820772760824</v>
      </c>
      <c r="D34" s="31">
        <v>86474.438436204102</v>
      </c>
      <c r="E34" s="31">
        <v>27242.986752631121</v>
      </c>
      <c r="F34" s="31">
        <v>207386.12900595478</v>
      </c>
      <c r="G34" s="31">
        <v>118581.53460034078</v>
      </c>
      <c r="H34" s="31">
        <v>270142.24988279981</v>
      </c>
      <c r="I34" s="31">
        <v>72752.929524874649</v>
      </c>
      <c r="J34" s="31">
        <v>64879.094124508068</v>
      </c>
      <c r="K34" s="31">
        <v>28462.451804986169</v>
      </c>
      <c r="L34" s="31">
        <v>175789.07708359088</v>
      </c>
      <c r="M34" s="31">
        <v>8989</v>
      </c>
      <c r="N34" s="31">
        <v>204848.85096134216</v>
      </c>
    </row>
    <row r="35" spans="1:14" s="7" customFormat="1">
      <c r="B35" s="7" t="s">
        <v>5</v>
      </c>
      <c r="C35" s="31">
        <v>8340.4320568884723</v>
      </c>
      <c r="D35" s="31">
        <v>42914.26768979543</v>
      </c>
      <c r="E35" s="31">
        <v>7707.3506854462003</v>
      </c>
      <c r="F35" s="31">
        <v>69969.797498536936</v>
      </c>
      <c r="G35" s="31">
        <v>9865</v>
      </c>
      <c r="H35" s="31">
        <v>9790.7707301590835</v>
      </c>
      <c r="I35" s="31">
        <v>13468.136206028552</v>
      </c>
      <c r="J35" s="31">
        <v>23441.302814223567</v>
      </c>
      <c r="K35" s="31">
        <v>10032.619781264239</v>
      </c>
      <c r="L35" s="31">
        <v>56378.539975630847</v>
      </c>
      <c r="M35" s="31">
        <v>8426.0636076785231</v>
      </c>
      <c r="N35" s="31">
        <v>46613.844931304578</v>
      </c>
    </row>
    <row r="36" spans="1:14" s="7" customFormat="1">
      <c r="B36" s="7" t="s">
        <v>3</v>
      </c>
      <c r="C36" s="31">
        <v>52677.620418381135</v>
      </c>
      <c r="D36" s="31">
        <v>61326.466385225227</v>
      </c>
      <c r="E36" s="31">
        <v>7212.9661393475553</v>
      </c>
      <c r="F36" s="31">
        <v>16002.661337987933</v>
      </c>
      <c r="G36" s="31">
        <v>27361.317344805011</v>
      </c>
      <c r="H36" s="31">
        <v>72668.531478339253</v>
      </c>
      <c r="I36" s="31">
        <v>31770.750186850302</v>
      </c>
      <c r="J36" s="31">
        <v>11997.824537996948</v>
      </c>
      <c r="K36" s="31">
        <v>15986</v>
      </c>
      <c r="L36" s="31">
        <v>10256</v>
      </c>
      <c r="M36" s="31">
        <v>6474.2190698878048</v>
      </c>
      <c r="N36" s="31">
        <v>26594.523812796306</v>
      </c>
    </row>
    <row r="37" spans="1:14" s="7" customFormat="1"/>
    <row r="38" spans="1:14" s="7" customFormat="1">
      <c r="B38" s="7">
        <v>1</v>
      </c>
      <c r="C38" s="7" t="s">
        <v>8</v>
      </c>
      <c r="D38" s="31">
        <v>1</v>
      </c>
      <c r="E38" s="7" t="s">
        <v>7</v>
      </c>
    </row>
    <row r="39" spans="1:14" s="7" customFormat="1">
      <c r="B39" s="7">
        <v>2</v>
      </c>
      <c r="C39" s="7" t="s">
        <v>6</v>
      </c>
      <c r="D39" s="31">
        <v>2</v>
      </c>
      <c r="E39" s="7" t="s">
        <v>5</v>
      </c>
    </row>
    <row r="40" spans="1:14" s="7" customFormat="1">
      <c r="B40" s="7">
        <v>3</v>
      </c>
      <c r="C40" s="7" t="s">
        <v>4</v>
      </c>
      <c r="D40" s="32">
        <v>3</v>
      </c>
      <c r="E40" s="7" t="s">
        <v>3</v>
      </c>
    </row>
  </sheetData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2</xdr:col>
                    <xdr:colOff>95250</xdr:colOff>
                    <xdr:row>1</xdr:row>
                    <xdr:rowOff>19050</xdr:rowOff>
                  </from>
                  <to>
                    <xdr:col>3</xdr:col>
                    <xdr:colOff>266700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5</xdr:col>
                    <xdr:colOff>285750</xdr:colOff>
                    <xdr:row>1</xdr:row>
                    <xdr:rowOff>0</xdr:rowOff>
                  </from>
                  <to>
                    <xdr:col>6</xdr:col>
                    <xdr:colOff>466725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I6" sqref="I6"/>
    </sheetView>
  </sheetViews>
  <sheetFormatPr defaultRowHeight="14.25"/>
  <cols>
    <col min="1" max="1" width="9" style="10"/>
    <col min="2" max="2" width="9.375" style="10" bestFit="1" customWidth="1"/>
    <col min="3" max="3" width="9" style="11"/>
    <col min="4" max="4" width="9" style="10"/>
    <col min="5" max="5" width="10.625" style="10" customWidth="1"/>
    <col min="6" max="6" width="10" style="10" customWidth="1"/>
    <col min="7" max="16384" width="9" style="10"/>
  </cols>
  <sheetData>
    <row r="2" spans="2:9" s="28" customFormat="1" ht="15">
      <c r="B2" s="28" t="s">
        <v>41</v>
      </c>
      <c r="C2" s="29"/>
      <c r="E2" s="28" t="s">
        <v>40</v>
      </c>
      <c r="H2" s="28" t="s">
        <v>39</v>
      </c>
    </row>
    <row r="4" spans="2:9">
      <c r="B4" s="13" t="s">
        <v>37</v>
      </c>
      <c r="C4" s="27" t="s">
        <v>26</v>
      </c>
    </row>
    <row r="5" spans="2:9">
      <c r="B5" s="13" t="s">
        <v>38</v>
      </c>
      <c r="C5" s="12">
        <v>178.71299406480961</v>
      </c>
      <c r="E5" s="26" t="s">
        <v>37</v>
      </c>
    </row>
    <row r="6" spans="2:9">
      <c r="B6" s="13" t="s">
        <v>36</v>
      </c>
      <c r="C6" s="12">
        <v>111.43870465051262</v>
      </c>
      <c r="E6" s="25" t="s">
        <v>35</v>
      </c>
      <c r="H6" s="20" t="s">
        <v>25</v>
      </c>
      <c r="I6" s="19"/>
    </row>
    <row r="7" spans="2:9">
      <c r="B7" s="13" t="s">
        <v>35</v>
      </c>
      <c r="C7" s="12">
        <v>100</v>
      </c>
      <c r="E7" s="25" t="s">
        <v>29</v>
      </c>
      <c r="H7" s="24" t="s">
        <v>34</v>
      </c>
      <c r="I7" s="23"/>
    </row>
    <row r="8" spans="2:9">
      <c r="B8" s="13" t="s">
        <v>33</v>
      </c>
      <c r="C8" s="12">
        <v>179.65877174588553</v>
      </c>
      <c r="E8" s="25" t="s">
        <v>24</v>
      </c>
      <c r="H8" s="24" t="s">
        <v>32</v>
      </c>
      <c r="I8" s="23"/>
    </row>
    <row r="9" spans="2:9">
      <c r="B9" s="13" t="s">
        <v>31</v>
      </c>
      <c r="C9" s="12">
        <v>94.003821333333718</v>
      </c>
      <c r="E9" s="22" t="s">
        <v>19</v>
      </c>
      <c r="H9" s="16" t="s">
        <v>30</v>
      </c>
      <c r="I9" s="21"/>
    </row>
    <row r="10" spans="2:9">
      <c r="B10" s="13" t="s">
        <v>29</v>
      </c>
      <c r="C10" s="12">
        <v>200</v>
      </c>
      <c r="I10" s="30"/>
    </row>
    <row r="11" spans="2:9">
      <c r="B11" s="13" t="s">
        <v>28</v>
      </c>
      <c r="C11" s="12">
        <v>166.84831508588906</v>
      </c>
      <c r="I11" s="30"/>
    </row>
    <row r="12" spans="2:9">
      <c r="B12" s="13" t="s">
        <v>27</v>
      </c>
      <c r="C12" s="12">
        <v>188.20605838968012</v>
      </c>
      <c r="E12" s="20" t="s">
        <v>26</v>
      </c>
      <c r="F12" s="19" t="s">
        <v>26</v>
      </c>
      <c r="H12" s="18" t="s">
        <v>25</v>
      </c>
      <c r="I12" s="17"/>
    </row>
    <row r="13" spans="2:9">
      <c r="B13" s="13" t="s">
        <v>24</v>
      </c>
      <c r="C13" s="12">
        <v>300</v>
      </c>
      <c r="E13" s="16" t="s">
        <v>23</v>
      </c>
      <c r="F13" s="15" t="s">
        <v>22</v>
      </c>
      <c r="I13" s="14"/>
    </row>
    <row r="14" spans="2:9">
      <c r="B14" s="13" t="s">
        <v>21</v>
      </c>
      <c r="C14" s="12">
        <v>106.09321616410534</v>
      </c>
      <c r="I14" s="14"/>
    </row>
    <row r="15" spans="2:9">
      <c r="B15" s="13" t="s">
        <v>20</v>
      </c>
      <c r="C15" s="12">
        <v>79.499093175565022</v>
      </c>
    </row>
    <row r="16" spans="2:9">
      <c r="B16" s="13" t="s">
        <v>19</v>
      </c>
      <c r="C16" s="12">
        <v>400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workbookViewId="0">
      <selection activeCell="M19" sqref="M19"/>
    </sheetView>
  </sheetViews>
  <sheetFormatPr defaultRowHeight="15"/>
  <cols>
    <col min="1" max="1" width="4.75" style="33" customWidth="1"/>
    <col min="2" max="2" width="12.75" style="42" customWidth="1"/>
    <col min="3" max="3" width="13.625" style="42" bestFit="1" customWidth="1"/>
    <col min="4" max="4" width="12.625" style="42" customWidth="1"/>
    <col min="5" max="5" width="9" style="33"/>
    <col min="6" max="6" width="10.25" style="33" customWidth="1"/>
    <col min="7" max="7" width="12.5" style="33" bestFit="1" customWidth="1"/>
    <col min="8" max="8" width="13.375" style="33" bestFit="1" customWidth="1"/>
    <col min="9" max="16384" width="9" style="33"/>
  </cols>
  <sheetData>
    <row r="2" spans="2:8">
      <c r="B2" s="48" t="s">
        <v>69</v>
      </c>
      <c r="C2" s="49" t="s">
        <v>68</v>
      </c>
      <c r="D2" s="48" t="s">
        <v>67</v>
      </c>
      <c r="F2" s="39" t="s">
        <v>66</v>
      </c>
    </row>
    <row r="3" spans="2:8">
      <c r="B3" s="44">
        <v>42157</v>
      </c>
      <c r="C3" s="43">
        <v>-66</v>
      </c>
      <c r="D3" s="42" t="s">
        <v>61</v>
      </c>
      <c r="F3" s="47">
        <f>SUMIFS(C3:C20,C3:C20,"&lt;0",D3:D20,"Warszawa")</f>
        <v>-131</v>
      </c>
    </row>
    <row r="4" spans="2:8">
      <c r="B4" s="44">
        <v>42160</v>
      </c>
      <c r="C4" s="43">
        <v>32</v>
      </c>
      <c r="D4" s="42" t="s">
        <v>60</v>
      </c>
    </row>
    <row r="5" spans="2:8">
      <c r="B5" s="44">
        <v>42163</v>
      </c>
      <c r="C5" s="43">
        <v>-65</v>
      </c>
      <c r="D5" s="42" t="s">
        <v>61</v>
      </c>
    </row>
    <row r="6" spans="2:8">
      <c r="B6" s="44">
        <v>42166</v>
      </c>
      <c r="C6" s="43">
        <v>98</v>
      </c>
      <c r="D6" s="42" t="s">
        <v>58</v>
      </c>
      <c r="F6" s="39" t="s">
        <v>65</v>
      </c>
    </row>
    <row r="7" spans="2:8">
      <c r="B7" s="44">
        <v>42169</v>
      </c>
      <c r="C7" s="43">
        <v>65</v>
      </c>
      <c r="D7" s="42" t="s">
        <v>59</v>
      </c>
      <c r="F7" s="46"/>
      <c r="G7" s="37" t="s">
        <v>63</v>
      </c>
      <c r="H7" s="37" t="s">
        <v>62</v>
      </c>
    </row>
    <row r="8" spans="2:8">
      <c r="B8" s="44">
        <v>42172</v>
      </c>
      <c r="C8" s="43">
        <v>54</v>
      </c>
      <c r="D8" s="42" t="s">
        <v>60</v>
      </c>
      <c r="F8" s="45" t="s">
        <v>61</v>
      </c>
      <c r="G8" s="65">
        <f>SUMIFS($C$3:$C$20,$C$3:$C$20,"&lt;0",$D$3:$D$20,$F8)</f>
        <v>-131</v>
      </c>
      <c r="H8" s="65">
        <f>SUMIFS($C$3:$C$20,$C$3:$C$20,"&gt;0",$D$3:$D$20,$F8)</f>
        <v>143</v>
      </c>
    </row>
    <row r="9" spans="2:8">
      <c r="B9" s="44">
        <v>42175</v>
      </c>
      <c r="C9" s="43">
        <v>78</v>
      </c>
      <c r="D9" s="42" t="s">
        <v>61</v>
      </c>
      <c r="F9" s="45" t="s">
        <v>60</v>
      </c>
      <c r="G9" s="65">
        <f t="shared" ref="G9:G11" si="0">SUMIFS($C$3:$C$20,$C$3:$C$20,"&lt;0",$D$3:$D$20,$F9)</f>
        <v>0</v>
      </c>
      <c r="H9" s="65">
        <f t="shared" ref="H9:H11" si="1">SUMIFS($C$3:$C$20,$C$3:$C$20,"&gt;0",$D$3:$D$20,$F9)</f>
        <v>270</v>
      </c>
    </row>
    <row r="10" spans="2:8">
      <c r="B10" s="44">
        <v>42178</v>
      </c>
      <c r="C10" s="43">
        <v>-12</v>
      </c>
      <c r="D10" s="42" t="s">
        <v>58</v>
      </c>
      <c r="F10" s="45" t="s">
        <v>58</v>
      </c>
      <c r="G10" s="65">
        <f t="shared" si="0"/>
        <v>-120</v>
      </c>
      <c r="H10" s="65">
        <f t="shared" si="1"/>
        <v>152</v>
      </c>
    </row>
    <row r="11" spans="2:8">
      <c r="B11" s="44">
        <v>42181</v>
      </c>
      <c r="C11" s="43">
        <v>98</v>
      </c>
      <c r="D11" s="42" t="s">
        <v>59</v>
      </c>
      <c r="F11" s="45" t="s">
        <v>59</v>
      </c>
      <c r="G11" s="65">
        <f t="shared" si="0"/>
        <v>0</v>
      </c>
      <c r="H11" s="65">
        <f t="shared" si="1"/>
        <v>359</v>
      </c>
    </row>
    <row r="12" spans="2:8">
      <c r="B12" s="44">
        <v>42184</v>
      </c>
      <c r="C12" s="43">
        <v>65</v>
      </c>
      <c r="D12" s="42" t="s">
        <v>60</v>
      </c>
    </row>
    <row r="13" spans="2:8">
      <c r="B13" s="44">
        <v>42187</v>
      </c>
      <c r="C13" s="43">
        <v>-54</v>
      </c>
      <c r="D13" s="42" t="s">
        <v>58</v>
      </c>
    </row>
    <row r="14" spans="2:8">
      <c r="B14" s="44">
        <v>42190</v>
      </c>
      <c r="C14" s="43">
        <v>98</v>
      </c>
      <c r="D14" s="42" t="s">
        <v>59</v>
      </c>
      <c r="F14" s="39" t="s">
        <v>64</v>
      </c>
    </row>
    <row r="15" spans="2:8">
      <c r="B15" s="44">
        <v>42193</v>
      </c>
      <c r="C15" s="43">
        <v>65</v>
      </c>
      <c r="D15" s="42" t="s">
        <v>61</v>
      </c>
      <c r="F15" s="46"/>
      <c r="G15" s="37" t="s">
        <v>63</v>
      </c>
      <c r="H15" s="37" t="s">
        <v>62</v>
      </c>
    </row>
    <row r="16" spans="2:8">
      <c r="B16" s="44">
        <v>42196</v>
      </c>
      <c r="C16" s="43">
        <v>54</v>
      </c>
      <c r="D16" s="42" t="s">
        <v>60</v>
      </c>
      <c r="F16" s="45" t="s">
        <v>61</v>
      </c>
      <c r="G16" s="65">
        <f>SUMIFS($C$3:$C$20,$C$3:$C$20,"&lt;0",$D$3:$D$20,$F16,$B$3:$B$20,"&gt;=2015-07-01")</f>
        <v>0</v>
      </c>
      <c r="H16" s="65">
        <f>SUMIFS($C$3:$C$20,$C$3:$C$20,"&gt;0",$D$3:$D$20,$F16,$B$3:$B$20,"&gt;=2015-07-01")</f>
        <v>65</v>
      </c>
    </row>
    <row r="17" spans="2:10">
      <c r="B17" s="44">
        <v>42199</v>
      </c>
      <c r="C17" s="43">
        <v>-54</v>
      </c>
      <c r="D17" s="42" t="s">
        <v>58</v>
      </c>
      <c r="F17" s="45" t="s">
        <v>60</v>
      </c>
      <c r="G17" s="65">
        <f t="shared" ref="G17:G19" si="2">SUMIFS($C$3:$C$20,$C$3:$C$20,"&lt;0",$D$3:$D$20,$F17,$B$3:$B$20,"&gt;=2015-07-01")</f>
        <v>0</v>
      </c>
      <c r="H17" s="65">
        <f t="shared" ref="H17:H19" si="3">SUMIFS($C$3:$C$20,$C$3:$C$20,"&gt;0",$D$3:$D$20,$F17,$B$3:$B$20,"&gt;=2015-07-01")</f>
        <v>119</v>
      </c>
    </row>
    <row r="18" spans="2:10">
      <c r="B18" s="44">
        <v>42202</v>
      </c>
      <c r="C18" s="43">
        <v>98</v>
      </c>
      <c r="D18" s="42" t="s">
        <v>59</v>
      </c>
      <c r="F18" s="45" t="s">
        <v>58</v>
      </c>
      <c r="G18" s="65">
        <f t="shared" si="2"/>
        <v>-108</v>
      </c>
      <c r="H18" s="65">
        <f t="shared" si="3"/>
        <v>54</v>
      </c>
    </row>
    <row r="19" spans="2:10">
      <c r="B19" s="44">
        <v>42205</v>
      </c>
      <c r="C19" s="43">
        <v>65</v>
      </c>
      <c r="D19" s="42" t="s">
        <v>60</v>
      </c>
      <c r="F19" s="45" t="s">
        <v>59</v>
      </c>
      <c r="G19" s="65">
        <f t="shared" si="2"/>
        <v>0</v>
      </c>
      <c r="H19" s="65">
        <f t="shared" si="3"/>
        <v>196</v>
      </c>
    </row>
    <row r="20" spans="2:10">
      <c r="B20" s="44">
        <v>42208</v>
      </c>
      <c r="C20" s="43">
        <v>54</v>
      </c>
      <c r="D20" s="42" t="s">
        <v>58</v>
      </c>
    </row>
    <row r="22" spans="2:10">
      <c r="J22" s="66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showGridLines="0" workbookViewId="0">
      <selection activeCell="I3" sqref="I3"/>
    </sheetView>
  </sheetViews>
  <sheetFormatPr defaultRowHeight="15"/>
  <cols>
    <col min="1" max="1" width="9" style="56"/>
    <col min="2" max="2" width="15.75" style="56" bestFit="1" customWidth="1"/>
    <col min="3" max="3" width="9" style="56"/>
    <col min="4" max="4" width="8.625" style="64" customWidth="1"/>
    <col min="5" max="5" width="3.125" style="60" customWidth="1"/>
    <col min="6" max="6" width="15.75" style="56" bestFit="1" customWidth="1"/>
    <col min="7" max="7" width="14.875" style="56" bestFit="1" customWidth="1"/>
    <col min="8" max="8" width="9" style="56"/>
    <col min="9" max="9" width="20.5" style="60" bestFit="1" customWidth="1"/>
    <col min="10" max="16384" width="9" style="56"/>
  </cols>
  <sheetData>
    <row r="2" spans="2:9">
      <c r="B2" s="51" t="s">
        <v>70</v>
      </c>
      <c r="C2" s="52" t="s">
        <v>71</v>
      </c>
      <c r="D2" s="53"/>
      <c r="E2" s="54"/>
      <c r="F2" s="55" t="s">
        <v>72</v>
      </c>
      <c r="G2" s="54" t="s">
        <v>73</v>
      </c>
      <c r="I2" s="54" t="s">
        <v>74</v>
      </c>
    </row>
    <row r="3" spans="2:9">
      <c r="B3" s="57" t="s">
        <v>75</v>
      </c>
      <c r="C3" s="58">
        <v>667.03009276131115</v>
      </c>
      <c r="D3" s="59" t="str">
        <f t="shared" ref="D3:D12" si="0">B3</f>
        <v>Michał Kaczyński</v>
      </c>
      <c r="E3" s="60">
        <v>1</v>
      </c>
      <c r="F3" s="68">
        <f>SMALL($C$3:$C$12,E3)</f>
        <v>37</v>
      </c>
      <c r="G3" s="69">
        <f>LARGE($C$3:$C$12,E3)</f>
        <v>988.79737534901847</v>
      </c>
      <c r="I3" s="61">
        <f>SUM(SMALL(C3:C12,{1;2;3}))</f>
        <v>494.00035334499324</v>
      </c>
    </row>
    <row r="4" spans="2:9">
      <c r="B4" s="57" t="s">
        <v>76</v>
      </c>
      <c r="C4" s="58">
        <v>598.74765692426183</v>
      </c>
      <c r="D4" s="62" t="str">
        <f t="shared" si="0"/>
        <v>Adam Kosowski</v>
      </c>
      <c r="E4" s="60">
        <v>2</v>
      </c>
      <c r="F4" s="68">
        <f t="shared" ref="F4:F5" si="1">SMALL($C$3:$C$12,E4)</f>
        <v>55.060727136005298</v>
      </c>
      <c r="G4" s="69">
        <f t="shared" ref="G4:G5" si="2">LARGE($C$3:$C$12,E4)</f>
        <v>979.90914728645157</v>
      </c>
    </row>
    <row r="5" spans="2:9">
      <c r="B5" s="57" t="s">
        <v>77</v>
      </c>
      <c r="C5" s="58">
        <v>37</v>
      </c>
      <c r="D5" s="62" t="str">
        <f t="shared" si="0"/>
        <v>Wacław Borkowski</v>
      </c>
      <c r="E5" s="60">
        <v>3</v>
      </c>
      <c r="F5" s="68">
        <f t="shared" si="1"/>
        <v>401.93962620898793</v>
      </c>
      <c r="G5" s="69">
        <f t="shared" si="2"/>
        <v>918.29947583797127</v>
      </c>
      <c r="I5" s="54" t="s">
        <v>78</v>
      </c>
    </row>
    <row r="6" spans="2:9">
      <c r="B6" s="57" t="s">
        <v>79</v>
      </c>
      <c r="C6" s="58">
        <v>663.27704687425967</v>
      </c>
      <c r="D6" s="62" t="str">
        <f t="shared" si="0"/>
        <v>Anna Kurowska</v>
      </c>
      <c r="I6" s="63">
        <f>SUM(LARGE(C3:C12,{1;2;3}))</f>
        <v>2887.0059984734412</v>
      </c>
    </row>
    <row r="7" spans="2:9">
      <c r="B7" s="57" t="s">
        <v>80</v>
      </c>
      <c r="C7" s="58">
        <v>988.79737534901847</v>
      </c>
      <c r="D7" s="62" t="str">
        <f t="shared" si="0"/>
        <v>Paweł Kurowski</v>
      </c>
    </row>
    <row r="8" spans="2:9">
      <c r="B8" s="57" t="s">
        <v>81</v>
      </c>
      <c r="C8" s="58">
        <v>55.060727136005298</v>
      </c>
      <c r="D8" s="62" t="str">
        <f t="shared" si="0"/>
        <v>Antoni Sosnowski</v>
      </c>
      <c r="E8" s="54"/>
      <c r="F8" s="55" t="s">
        <v>72</v>
      </c>
      <c r="G8" s="54" t="s">
        <v>73</v>
      </c>
    </row>
    <row r="9" spans="2:9">
      <c r="B9" s="57" t="s">
        <v>82</v>
      </c>
      <c r="C9" s="58">
        <v>979.90914728645157</v>
      </c>
      <c r="D9" s="62" t="str">
        <f t="shared" si="0"/>
        <v>Łukasz Rogowski</v>
      </c>
      <c r="E9" s="60">
        <v>1</v>
      </c>
      <c r="F9" s="68" t="str">
        <f>VLOOKUP(SMALL($C$3:$C$12,E9),C3:D12,2,0)</f>
        <v>Wacław Borkowski</v>
      </c>
      <c r="G9" s="69" t="str">
        <f>VLOOKUP(LARGE($C$3:$C$12,E9),C3:D12,2,0)</f>
        <v>Paweł Kurowski</v>
      </c>
    </row>
    <row r="10" spans="2:9">
      <c r="B10" s="57" t="s">
        <v>83</v>
      </c>
      <c r="C10" s="58">
        <v>497.14995545587448</v>
      </c>
      <c r="D10" s="62" t="str">
        <f t="shared" si="0"/>
        <v>Michał Szyperski</v>
      </c>
      <c r="E10" s="60">
        <v>2</v>
      </c>
      <c r="F10" s="68" t="str">
        <f t="shared" ref="F10:F11" si="3">VLOOKUP(SMALL($C$3:$C$12,E10),C4:D13,2,0)</f>
        <v>Antoni Sosnowski</v>
      </c>
      <c r="G10" s="69" t="str">
        <f t="shared" ref="G10:G11" si="4">VLOOKUP(LARGE($C$3:$C$12,E10),C4:D13,2,0)</f>
        <v>Łukasz Rogowski</v>
      </c>
    </row>
    <row r="11" spans="2:9">
      <c r="B11" s="57" t="s">
        <v>84</v>
      </c>
      <c r="C11" s="58">
        <v>918.29947583797127</v>
      </c>
      <c r="D11" s="62" t="str">
        <f t="shared" si="0"/>
        <v>Wiesiu Grzybowki</v>
      </c>
      <c r="E11" s="60">
        <v>3</v>
      </c>
      <c r="F11" s="68" t="str">
        <f t="shared" si="3"/>
        <v>Krzysztof Szyperski</v>
      </c>
      <c r="G11" s="69" t="str">
        <f t="shared" si="4"/>
        <v>Wiesiu Grzybowki</v>
      </c>
      <c r="I11" s="60" t="s">
        <v>18</v>
      </c>
    </row>
    <row r="12" spans="2:9">
      <c r="B12" s="57" t="s">
        <v>85</v>
      </c>
      <c r="C12" s="58">
        <v>401.93962620898793</v>
      </c>
      <c r="D12" s="62" t="str">
        <f t="shared" si="0"/>
        <v>Krzysztof Szyperski</v>
      </c>
    </row>
    <row r="24" spans="12:12">
      <c r="L24" s="56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E16" sqref="E16"/>
    </sheetView>
  </sheetViews>
  <sheetFormatPr defaultRowHeight="15"/>
  <cols>
    <col min="1" max="2" width="9" style="33"/>
    <col min="3" max="3" width="11.5" style="33" customWidth="1"/>
    <col min="4" max="4" width="9" style="33"/>
    <col min="5" max="5" width="9.625" style="33" customWidth="1"/>
    <col min="6" max="6" width="11.625" style="33" customWidth="1"/>
    <col min="7" max="16384" width="9" style="33"/>
  </cols>
  <sheetData>
    <row r="2" spans="2:6">
      <c r="B2" s="37"/>
      <c r="C2" s="36" t="s">
        <v>48</v>
      </c>
      <c r="E2" s="37"/>
      <c r="F2" s="36" t="s">
        <v>47</v>
      </c>
    </row>
    <row r="3" spans="2:6">
      <c r="B3" s="33">
        <v>1410</v>
      </c>
      <c r="C3" s="35" t="str">
        <f>ROMAN(B3)</f>
        <v>MCDX</v>
      </c>
      <c r="E3" s="33" t="s">
        <v>46</v>
      </c>
      <c r="F3" s="35">
        <f>_xlfn.ARABIC(E3)</f>
        <v>1410</v>
      </c>
    </row>
    <row r="4" spans="2:6">
      <c r="B4" s="33">
        <v>1976</v>
      </c>
      <c r="C4" s="35" t="str">
        <f>ROMAN(B4)</f>
        <v>MCMLXXVI</v>
      </c>
      <c r="E4" s="33" t="s">
        <v>45</v>
      </c>
      <c r="F4" s="35">
        <f>_xlfn.ARABIC(E4)</f>
        <v>1956</v>
      </c>
    </row>
    <row r="5" spans="2:6">
      <c r="B5" s="67">
        <v>15.9</v>
      </c>
      <c r="C5" s="35" t="str">
        <f>ROMAN(B5)</f>
        <v>XV</v>
      </c>
      <c r="E5" s="33" t="s">
        <v>44</v>
      </c>
      <c r="F5" s="35">
        <f>_xlfn.ARABIC(E5)</f>
        <v>1999</v>
      </c>
    </row>
    <row r="6" spans="2:6">
      <c r="B6" s="33">
        <v>3999</v>
      </c>
      <c r="C6" s="35" t="str">
        <f>ROMAN(B6)</f>
        <v>MMMCMXCIX</v>
      </c>
      <c r="E6" s="33" t="s">
        <v>43</v>
      </c>
      <c r="F6" s="35">
        <f>_xlfn.ARABIC(E6)</f>
        <v>2015</v>
      </c>
    </row>
    <row r="10" spans="2:6">
      <c r="C10" s="50" t="s">
        <v>42</v>
      </c>
    </row>
    <row r="11" spans="2:6">
      <c r="C11" s="33" t="e">
        <f>E6+E5</f>
        <v>#VALUE!</v>
      </c>
      <c r="D11" s="33" t="e">
        <f>C5*C3</f>
        <v>#VALUE!</v>
      </c>
    </row>
    <row r="12" spans="2:6">
      <c r="D12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2"/>
  <sheetViews>
    <sheetView showGridLines="0" workbookViewId="0"/>
  </sheetViews>
  <sheetFormatPr defaultRowHeight="15"/>
  <cols>
    <col min="1" max="1" width="6.125" style="33" customWidth="1"/>
    <col min="2" max="2" width="9" style="33"/>
    <col min="3" max="3" width="8.125" style="33" bestFit="1" customWidth="1"/>
    <col min="4" max="11" width="9" style="33"/>
    <col min="12" max="12" width="13.375" style="33" customWidth="1"/>
    <col min="13" max="16384" width="9" style="33"/>
  </cols>
  <sheetData>
    <row r="3" spans="2:16">
      <c r="B3" s="33" t="s">
        <v>54</v>
      </c>
      <c r="C3" s="40">
        <v>0.05</v>
      </c>
      <c r="D3" s="33" t="s">
        <v>57</v>
      </c>
      <c r="M3" s="33" t="s">
        <v>54</v>
      </c>
      <c r="N3" s="41">
        <f>5%/12</f>
        <v>4.1666666666666666E-3</v>
      </c>
    </row>
    <row r="4" spans="2:16">
      <c r="B4" s="33" t="s">
        <v>53</v>
      </c>
      <c r="C4" s="35">
        <v>5</v>
      </c>
      <c r="M4" s="33" t="s">
        <v>53</v>
      </c>
      <c r="N4" s="35">
        <v>120</v>
      </c>
    </row>
    <row r="5" spans="2:16">
      <c r="B5" s="33" t="s">
        <v>52</v>
      </c>
      <c r="C5" s="38">
        <v>5000</v>
      </c>
      <c r="M5" s="33" t="s">
        <v>52</v>
      </c>
      <c r="N5" s="35">
        <v>200</v>
      </c>
      <c r="P5" s="33">
        <f>N5*N4</f>
        <v>24000</v>
      </c>
    </row>
    <row r="6" spans="2:16">
      <c r="B6" s="33" t="s">
        <v>51</v>
      </c>
      <c r="C6" s="35">
        <v>0</v>
      </c>
      <c r="D6" s="66" t="s">
        <v>86</v>
      </c>
      <c r="M6" s="33" t="s">
        <v>51</v>
      </c>
      <c r="N6" s="38">
        <v>0</v>
      </c>
    </row>
    <row r="7" spans="2:16">
      <c r="B7" s="33" t="s">
        <v>50</v>
      </c>
      <c r="C7" s="35">
        <v>0</v>
      </c>
      <c r="M7" s="33" t="s">
        <v>50</v>
      </c>
      <c r="N7" s="35">
        <v>0</v>
      </c>
    </row>
    <row r="8" spans="2:16">
      <c r="B8" s="39" t="s">
        <v>49</v>
      </c>
      <c r="C8" s="38">
        <f>PV(C3,C4,C5,C6,C7)</f>
        <v>-21647.383353154106</v>
      </c>
      <c r="D8" s="33" t="s">
        <v>56</v>
      </c>
      <c r="M8" s="39" t="s">
        <v>55</v>
      </c>
      <c r="N8" s="38">
        <f>FV(N3,N4,N5,N6,N7)</f>
        <v>-31056.455889133729</v>
      </c>
    </row>
    <row r="11" spans="2:16">
      <c r="B11" s="33" t="s">
        <v>54</v>
      </c>
      <c r="C11" s="40">
        <v>0.05</v>
      </c>
    </row>
    <row r="12" spans="2:16">
      <c r="B12" s="33" t="s">
        <v>53</v>
      </c>
      <c r="C12" s="35">
        <v>5</v>
      </c>
    </row>
    <row r="13" spans="2:16">
      <c r="B13" s="33" t="s">
        <v>52</v>
      </c>
      <c r="C13" s="38">
        <v>-5000</v>
      </c>
    </row>
    <row r="14" spans="2:16">
      <c r="B14" s="33" t="s">
        <v>51</v>
      </c>
      <c r="C14" s="35">
        <v>0</v>
      </c>
    </row>
    <row r="15" spans="2:16">
      <c r="B15" s="33" t="s">
        <v>50</v>
      </c>
      <c r="C15" s="35">
        <v>0</v>
      </c>
    </row>
    <row r="16" spans="2:16">
      <c r="B16" s="39" t="s">
        <v>49</v>
      </c>
      <c r="C16" s="38">
        <f>PV(C11,C12,C13,C14,C15)</f>
        <v>21647.383353154106</v>
      </c>
    </row>
    <row r="19" spans="2:3">
      <c r="B19" s="33" t="s">
        <v>54</v>
      </c>
      <c r="C19" s="41">
        <f>5%/12</f>
        <v>4.1666666666666666E-3</v>
      </c>
    </row>
    <row r="20" spans="2:3">
      <c r="B20" s="33" t="s">
        <v>53</v>
      </c>
      <c r="C20" s="35">
        <v>48</v>
      </c>
    </row>
    <row r="21" spans="2:3">
      <c r="B21" s="33" t="s">
        <v>52</v>
      </c>
      <c r="C21" s="35">
        <v>500</v>
      </c>
    </row>
    <row r="22" spans="2:3">
      <c r="B22" s="33" t="s">
        <v>51</v>
      </c>
      <c r="C22" s="38">
        <v>8000</v>
      </c>
    </row>
    <row r="23" spans="2:3">
      <c r="B23" s="33" t="s">
        <v>50</v>
      </c>
      <c r="C23" s="35">
        <v>0</v>
      </c>
    </row>
    <row r="24" spans="2:3">
      <c r="B24" s="39" t="s">
        <v>49</v>
      </c>
      <c r="C24" s="38">
        <f>PV(C19,C20,C21,C22,C23)</f>
        <v>-28264.046104370685</v>
      </c>
    </row>
    <row r="27" spans="2:3">
      <c r="B27" s="33" t="s">
        <v>54</v>
      </c>
      <c r="C27" s="40">
        <v>0.05</v>
      </c>
    </row>
    <row r="28" spans="2:3">
      <c r="B28" s="33" t="s">
        <v>53</v>
      </c>
      <c r="C28" s="35">
        <v>10</v>
      </c>
    </row>
    <row r="29" spans="2:3">
      <c r="B29" s="33" t="s">
        <v>52</v>
      </c>
      <c r="C29" s="35">
        <v>0</v>
      </c>
    </row>
    <row r="30" spans="2:3">
      <c r="B30" s="33" t="s">
        <v>51</v>
      </c>
      <c r="C30" s="38">
        <v>100000</v>
      </c>
    </row>
    <row r="31" spans="2:3">
      <c r="B31" s="33" t="s">
        <v>50</v>
      </c>
      <c r="C31" s="35">
        <v>0</v>
      </c>
    </row>
    <row r="32" spans="2:3">
      <c r="B32" s="39" t="s">
        <v>49</v>
      </c>
      <c r="C32" s="38">
        <f>PV(C27,C28,C29,C30,C31)</f>
        <v>-61391.325354075932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Adres</vt:lpstr>
      <vt:lpstr>Adres 2</vt:lpstr>
      <vt:lpstr>Funkcje BD</vt:lpstr>
      <vt:lpstr>SUMA. WARUNKÓW</vt:lpstr>
      <vt:lpstr>MIN.K MAX.K</vt:lpstr>
      <vt:lpstr>RZYMSKIE ARABSKIE</vt:lpstr>
      <vt:lpstr>Funkcje Finansowe PV FV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Szyperski</dc:creator>
  <cp:lastModifiedBy>Przemyslaw Szyperski</cp:lastModifiedBy>
  <dcterms:created xsi:type="dcterms:W3CDTF">2009-04-15T21:06:10Z</dcterms:created>
  <dcterms:modified xsi:type="dcterms:W3CDTF">2015-03-31T14:41:14Z</dcterms:modified>
</cp:coreProperties>
</file>